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ink/ink1.xml" ContentType="application/inkml+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211"/>
  <workbookPr/>
  <mc:AlternateContent xmlns:mc="http://schemas.openxmlformats.org/markup-compatibility/2006">
    <mc:Choice Requires="x15">
      <x15ac:absPath xmlns:x15ac="http://schemas.microsoft.com/office/spreadsheetml/2010/11/ac" url="/Users/tejaltandel/Downloads/"/>
    </mc:Choice>
  </mc:AlternateContent>
  <xr:revisionPtr revIDLastSave="0" documentId="13_ncr:1_{86219A97-5165-9343-A458-DCA9701505F6}" xr6:coauthVersionLast="47" xr6:coauthVersionMax="47" xr10:uidLastSave="{00000000-0000-0000-0000-000000000000}"/>
  <bookViews>
    <workbookView xWindow="0" yWindow="0" windowWidth="28800" windowHeight="18000" tabRatio="500" activeTab="6" xr2:uid="{00000000-000D-0000-FFFF-FFFF00000000}"/>
  </bookViews>
  <sheets>
    <sheet name="Adjusting Entries" sheetId="9" r:id="rId1"/>
    <sheet name="Prepare SSE" sheetId="3" r:id="rId2"/>
    <sheet name="Prepare 3 FS" sheetId="2" r:id="rId3"/>
    <sheet name="EI &amp; COGS" sheetId="8" r:id="rId4"/>
    <sheet name="Fixed Asset Accounting" sheetId="10" r:id="rId5"/>
    <sheet name="FS Analysis 1" sheetId="7" r:id="rId6"/>
    <sheet name="FS Analysis 2" sheetId="6" r:id="rId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D7" i="9" l="1"/>
  <c r="D15" i="9" s="1"/>
  <c r="H48" i="8"/>
  <c r="H47" i="8"/>
  <c r="K44" i="8"/>
  <c r="H42" i="8"/>
  <c r="K43" i="8"/>
  <c r="K42" i="8"/>
  <c r="K41" i="8"/>
  <c r="K40" i="8"/>
  <c r="K39" i="8"/>
  <c r="K37" i="8"/>
  <c r="K38" i="8"/>
  <c r="H46" i="8"/>
  <c r="E39" i="8"/>
  <c r="H37" i="8"/>
  <c r="K36" i="8"/>
  <c r="K35" i="8"/>
  <c r="E35" i="8"/>
  <c r="K34" i="8"/>
  <c r="H27" i="8"/>
  <c r="K23" i="8"/>
  <c r="K22" i="8"/>
  <c r="K20" i="8"/>
  <c r="K24" i="8"/>
  <c r="K25" i="8"/>
  <c r="H21" i="8"/>
  <c r="H24" i="8"/>
  <c r="E22" i="8"/>
  <c r="H20" i="8"/>
  <c r="H28" i="8" s="1"/>
  <c r="K19" i="8"/>
  <c r="K18" i="8"/>
  <c r="E18" i="8"/>
  <c r="K17" i="8"/>
  <c r="G78" i="6"/>
  <c r="C78" i="6"/>
  <c r="G75" i="6"/>
  <c r="C75" i="6"/>
  <c r="G72" i="6"/>
  <c r="C72" i="6"/>
  <c r="F32" i="6"/>
  <c r="F37" i="6" s="1"/>
  <c r="F40" i="6" s="1"/>
  <c r="E32" i="6"/>
  <c r="E37" i="6" s="1"/>
  <c r="E40" i="6" s="1"/>
  <c r="G45" i="6" s="1"/>
  <c r="D32" i="6"/>
  <c r="D37" i="6" s="1"/>
  <c r="D40" i="6" s="1"/>
  <c r="C62" i="6" s="1"/>
  <c r="G69" i="6" s="1"/>
  <c r="I50" i="7"/>
  <c r="I51" i="7"/>
  <c r="I52" i="7"/>
  <c r="I53" i="7"/>
  <c r="I54" i="7"/>
  <c r="I55" i="7"/>
  <c r="I56" i="7"/>
  <c r="I57" i="7"/>
  <c r="I58" i="7"/>
  <c r="I59" i="7"/>
  <c r="I49" i="7"/>
  <c r="H50" i="7"/>
  <c r="H51" i="7"/>
  <c r="H52" i="7"/>
  <c r="H53" i="7"/>
  <c r="H54" i="7"/>
  <c r="H55" i="7"/>
  <c r="H56" i="7"/>
  <c r="H57" i="7"/>
  <c r="H58" i="7"/>
  <c r="H59" i="7"/>
  <c r="H49" i="7"/>
  <c r="G50" i="7"/>
  <c r="G51" i="7"/>
  <c r="G52" i="7"/>
  <c r="G53" i="7"/>
  <c r="G54" i="7"/>
  <c r="G55" i="7"/>
  <c r="G56" i="7"/>
  <c r="G57" i="7"/>
  <c r="G58" i="7"/>
  <c r="G59" i="7"/>
  <c r="G49" i="7"/>
  <c r="E74" i="10"/>
  <c r="D52" i="10"/>
  <c r="E66" i="10" s="1"/>
  <c r="F39" i="10"/>
  <c r="G39" i="10" s="1"/>
  <c r="D35" i="10"/>
  <c r="D22" i="10"/>
  <c r="C59" i="7"/>
  <c r="D56" i="7"/>
  <c r="D59" i="7" s="1"/>
  <c r="C56" i="7"/>
  <c r="E51" i="7"/>
  <c r="E56" i="7" s="1"/>
  <c r="E59" i="7" s="1"/>
  <c r="D51" i="7"/>
  <c r="C51" i="7"/>
  <c r="H42" i="7"/>
  <c r="I42" i="7"/>
  <c r="J42" i="7"/>
  <c r="I37" i="7"/>
  <c r="J37" i="7" s="1"/>
  <c r="I38" i="7"/>
  <c r="J38" i="7" s="1"/>
  <c r="I39" i="7"/>
  <c r="J39" i="7" s="1"/>
  <c r="G37" i="7"/>
  <c r="H37" i="7" s="1"/>
  <c r="G38" i="7"/>
  <c r="H38" i="7" s="1"/>
  <c r="G39" i="7"/>
  <c r="H39" i="7" s="1"/>
  <c r="G42" i="7"/>
  <c r="I34" i="7"/>
  <c r="J34" i="7" s="1"/>
  <c r="G34" i="7"/>
  <c r="H34" i="7" s="1"/>
  <c r="I33" i="7"/>
  <c r="J33" i="7" s="1"/>
  <c r="G33" i="7"/>
  <c r="H33" i="7" s="1"/>
  <c r="E35" i="7"/>
  <c r="E40" i="7" s="1"/>
  <c r="E43" i="7" s="1"/>
  <c r="D35" i="7"/>
  <c r="D40" i="7" s="1"/>
  <c r="D43" i="7" s="1"/>
  <c r="C35" i="7"/>
  <c r="C40" i="7" s="1"/>
  <c r="C43" i="7" s="1"/>
  <c r="I43" i="7" s="1"/>
  <c r="J43" i="7" s="1"/>
  <c r="F26" i="3"/>
  <c r="E26" i="3"/>
  <c r="D26" i="3"/>
  <c r="F22" i="3"/>
  <c r="F21" i="3"/>
  <c r="F62" i="2"/>
  <c r="F58" i="2"/>
  <c r="E47" i="2"/>
  <c r="F64" i="2" s="1"/>
  <c r="G44" i="2"/>
  <c r="G47" i="2" s="1"/>
  <c r="F37" i="2"/>
  <c r="F31" i="2"/>
  <c r="B12" i="8"/>
  <c r="H29" i="8" l="1"/>
  <c r="C52" i="6"/>
  <c r="C59" i="6"/>
  <c r="C69" i="6" s="1"/>
  <c r="C48" i="6"/>
  <c r="C55" i="6"/>
  <c r="C45" i="6"/>
  <c r="G52" i="6"/>
  <c r="G48" i="6"/>
  <c r="G55" i="6"/>
  <c r="E58" i="10"/>
  <c r="H39" i="10"/>
  <c r="D40" i="10" s="1"/>
  <c r="F40" i="10" s="1"/>
  <c r="G43" i="7"/>
  <c r="H43" i="7" s="1"/>
  <c r="G40" i="7"/>
  <c r="H40" i="7" s="1"/>
  <c r="I40" i="7"/>
  <c r="J40" i="7" s="1"/>
  <c r="G35" i="7"/>
  <c r="H35" i="7" s="1"/>
  <c r="I35" i="7"/>
  <c r="J35" i="7" s="1"/>
  <c r="F38" i="2"/>
  <c r="F46" i="2" s="1"/>
  <c r="F47" i="2" s="1"/>
  <c r="F65" i="2" s="1"/>
  <c r="F66" i="2" s="1"/>
  <c r="F68" i="2" s="1"/>
  <c r="G40" i="10" l="1"/>
  <c r="H40" i="10"/>
  <c r="D41" i="10" s="1"/>
  <c r="F41" i="10" l="1"/>
  <c r="G41" i="10" s="1"/>
  <c r="H41" i="10" l="1"/>
</calcChain>
</file>

<file path=xl/sharedStrings.xml><?xml version="1.0" encoding="utf-8"?>
<sst xmlns="http://schemas.openxmlformats.org/spreadsheetml/2006/main" count="339" uniqueCount="200">
  <si>
    <t>A. Income Statement</t>
  </si>
  <si>
    <t>From the above Company Z adjusted trial balance, prepare simple financial statements, as follows:</t>
  </si>
  <si>
    <t>C. Balance Sheet (simple—unclassified)</t>
  </si>
  <si>
    <t xml:space="preserve">B. Statement of Owner’s Equity </t>
  </si>
  <si>
    <t>A company’s comparative statements are given below. Please conduct the following analyses:</t>
  </si>
  <si>
    <t>Note:</t>
  </si>
  <si>
    <t>When the dollar change is positive, it indicates that the value increased and therefore the % change should be positive. Therefore, when calculating % change involving a negative baseline value, use the absolute value of the baseline number in the denominator: % change = (new value - original baseline value)/|baseline value|. Otherwise the % change will be inconsistent with the real change. For example:
Let's say item A changed from -10 to +10. Item A increased by 20 and thus should give rise to a positive % change. However, % change based on formula using the original value of -10 is -200% = [10-(-10)]/(-10).
Let’s look at another example. Assume item B changed from -10 to -20, a decrease of 10 with a % change of -100%. However, % change based on formula using the original value of -10 is 100% = [-10-(-20)]/(-10).</t>
  </si>
  <si>
    <r>
      <t>a.</t>
    </r>
    <r>
      <rPr>
        <b/>
        <sz val="7"/>
        <color rgb="FF000000"/>
        <rFont val="Times New Roman"/>
        <family val="1"/>
      </rPr>
      <t xml:space="preserve">     </t>
    </r>
    <r>
      <rPr>
        <b/>
        <sz val="12"/>
        <color rgb="FF000000"/>
        <rFont val="Calibri"/>
        <family val="2"/>
        <scheme val="minor"/>
      </rPr>
      <t>Horizontal analysis (trend analysis) on the income statement</t>
    </r>
  </si>
  <si>
    <r>
      <t>b.</t>
    </r>
    <r>
      <rPr>
        <b/>
        <sz val="7"/>
        <color rgb="FF000000"/>
        <rFont val="Times New Roman"/>
        <family val="1"/>
      </rPr>
      <t xml:space="preserve">     </t>
    </r>
    <r>
      <rPr>
        <b/>
        <sz val="12"/>
        <color rgb="FF000000"/>
        <rFont val="Calibri"/>
        <family val="2"/>
        <scheme val="minor"/>
      </rPr>
      <t>Vertical analysis (common size financial statement analysis) on the income statement</t>
    </r>
  </si>
  <si>
    <r>
      <t>d.</t>
    </r>
    <r>
      <rPr>
        <b/>
        <sz val="7"/>
        <color rgb="FF000000"/>
        <rFont val="Times New Roman"/>
        <family val="1"/>
      </rPr>
      <t xml:space="preserve">     </t>
    </r>
    <r>
      <rPr>
        <b/>
        <sz val="12"/>
        <color rgb="FF000000"/>
        <rFont val="Calibri"/>
        <family val="2"/>
        <scheme val="minor"/>
      </rPr>
      <t>What do the analyses tell you about the company’s financial performance?</t>
    </r>
  </si>
  <si>
    <t>(a) First-in, first-out (FIFO)</t>
  </si>
  <si>
    <t>Number of Units</t>
  </si>
  <si>
    <t>Unit Cost</t>
  </si>
  <si>
    <t>Sales Price</t>
  </si>
  <si>
    <t>Beginning Inventory</t>
  </si>
  <si>
    <t>Purchase</t>
  </si>
  <si>
    <t>Sold</t>
  </si>
  <si>
    <t>Ending Inventory</t>
  </si>
  <si>
    <t>(b) Last-in, first-out (LIFO)</t>
  </si>
  <si>
    <t>Calculate the ending inventory and cost of goods sold dollar values for ABC Company, which uses using periodic inventory updating system, under the following two cost flow assumptions:</t>
  </si>
  <si>
    <t>Prepare journal entries to record the following business transaction and related adjusting entry.</t>
  </si>
  <si>
    <t xml:space="preserve">Reviewing insurance policies revealed that a single policy was purchased on August 1, for one year’s coverage, in the amount of $6,000. </t>
  </si>
  <si>
    <t xml:space="preserve">There was no previous balance in the Prepaid Insurance account at that time. </t>
  </si>
  <si>
    <t>Based on the information provided, make the December 31 adjusting journal entry to bring the balances to correct.</t>
  </si>
  <si>
    <t>A. January 12, purchased supplies for cash, to be used all year, $3,850; December 31, physical count of remaining supplies, $850</t>
  </si>
  <si>
    <t>B. January 1, purchased equipment on account for $12,000; December 31, depreciation on assets, $4,000</t>
  </si>
  <si>
    <t>Montello Inc. purchases a delivery truck for $15,000. The truck has a salvage value of $3,000 and is expected to be driven for eight years or 120,000 miles.</t>
  </si>
  <si>
    <t>A. Montello uses the straight-line depreciation method. Calculate the annual depreciation expense.</t>
  </si>
  <si>
    <t>B. Montello uses the units-of-production depreciation method and in year one it expects to use the truck for 23,000 miles. Calculate the annual depreciation expense.</t>
  </si>
  <si>
    <t xml:space="preserve">Alfredo Company purchased a new 3-D printer for $900,000. Although this printer is expected to last for ten years, </t>
  </si>
  <si>
    <t>Alfredo knows the technology will become old quickly, and so they plan to replace this printer in three years. At that point, Alfredo believes it will be able to sell the printer for $15,000.</t>
  </si>
  <si>
    <t>Calculate yearly depreciation using the double-declining-balance method.</t>
  </si>
  <si>
    <t>Problem 1</t>
  </si>
  <si>
    <t>Problem 2</t>
  </si>
  <si>
    <t xml:space="preserve">Garcia Co. owns equipment that costs $150,000, with accumulated depreciation of $65,000. Garcia sells the equipment for cash.  </t>
  </si>
  <si>
    <t>Record the journal entry for the sale of the equipment if Garcia were to sell the equipment for the following amounts:</t>
  </si>
  <si>
    <t>A. $90,000 cash</t>
  </si>
  <si>
    <t>B. $85,000 cash</t>
  </si>
  <si>
    <t>C. $80,000 cash</t>
  </si>
  <si>
    <t>Problem 3</t>
  </si>
  <si>
    <t>Prepare a Statement of Shareholders' Equity (SSE) using the information provided for Pirate Landing for the month of October 2017.</t>
  </si>
  <si>
    <t>Financial Statement Analysis, part 1</t>
  </si>
  <si>
    <t>Financial Statement Analysis, part 2</t>
  </si>
  <si>
    <r>
      <t>c.</t>
    </r>
    <r>
      <rPr>
        <b/>
        <sz val="7"/>
        <color rgb="FF000000"/>
        <rFont val="Times New Roman"/>
        <family val="1"/>
      </rPr>
      <t xml:space="preserve">     </t>
    </r>
    <r>
      <rPr>
        <b/>
        <sz val="12"/>
        <color rgb="FF000000"/>
        <rFont val="Calibri"/>
        <family val="2"/>
        <scheme val="minor"/>
      </rPr>
      <t>Calculate the three profitability ratios for years 2017 and 2018 and show how ROE can be derived from the DuPont formula for this company.</t>
    </r>
  </si>
  <si>
    <t>Date</t>
  </si>
  <si>
    <t>Description</t>
  </si>
  <si>
    <t>Debit</t>
  </si>
  <si>
    <t>Credit</t>
  </si>
  <si>
    <t>Equipment</t>
  </si>
  <si>
    <t xml:space="preserve">     Cash</t>
  </si>
  <si>
    <t>Supplies</t>
  </si>
  <si>
    <t>To record purchase of equipment on account</t>
  </si>
  <si>
    <t>To record purchase of supplies for cash</t>
  </si>
  <si>
    <t>Adjusted Journal Entry</t>
  </si>
  <si>
    <t>Depriciation Expense- Equipment</t>
  </si>
  <si>
    <t>By December, 5/12 of the insurance period is complete. Therefore, 6000*5/12 =2500</t>
  </si>
  <si>
    <t>Insurance Expense</t>
  </si>
  <si>
    <t xml:space="preserve">     Prepaid Insurance</t>
  </si>
  <si>
    <t>To record insurance adjustment</t>
  </si>
  <si>
    <t>Retained Earnings</t>
  </si>
  <si>
    <t>Common Stock</t>
  </si>
  <si>
    <t>Total</t>
  </si>
  <si>
    <t>Beginning Bal</t>
  </si>
  <si>
    <t>Pirate Landing</t>
  </si>
  <si>
    <t>Income Statement</t>
  </si>
  <si>
    <t>End of the month, October 31, 2017</t>
  </si>
  <si>
    <t>Statement of Shareholder's Equity</t>
  </si>
  <si>
    <t>Revenue</t>
  </si>
  <si>
    <t>Company Z</t>
  </si>
  <si>
    <t>Revenues</t>
  </si>
  <si>
    <t xml:space="preserve">   Service Revenue</t>
  </si>
  <si>
    <t>Total Revenue</t>
  </si>
  <si>
    <t>Expenses</t>
  </si>
  <si>
    <t xml:space="preserve">   Prepaid expense</t>
  </si>
  <si>
    <t xml:space="preserve">   Salaries expense </t>
  </si>
  <si>
    <t>Miscellaneous expense</t>
  </si>
  <si>
    <t>Total Expense</t>
  </si>
  <si>
    <t>Net Income</t>
  </si>
  <si>
    <t>Dividends</t>
  </si>
  <si>
    <t>Balance Sheet</t>
  </si>
  <si>
    <t>Assests</t>
  </si>
  <si>
    <t xml:space="preserve">   Cash</t>
  </si>
  <si>
    <t xml:space="preserve">   Accounts recievable</t>
  </si>
  <si>
    <t xml:space="preserve">   Prepaid Insurace</t>
  </si>
  <si>
    <t xml:space="preserve">   Land</t>
  </si>
  <si>
    <t>Liabilities</t>
  </si>
  <si>
    <t xml:space="preserve">   Accounts payable</t>
  </si>
  <si>
    <t xml:space="preserve">   Salaries payable</t>
  </si>
  <si>
    <t>Equity</t>
  </si>
  <si>
    <t>Retained Earning</t>
  </si>
  <si>
    <t>Total Liabilities and Equity</t>
  </si>
  <si>
    <t>Add: Capital</t>
  </si>
  <si>
    <t>Add: Owner Investment</t>
  </si>
  <si>
    <t>Deduct: Owner Withdrawl</t>
  </si>
  <si>
    <t>Net Loss</t>
  </si>
  <si>
    <t>COGS</t>
  </si>
  <si>
    <t>Gross Profit</t>
  </si>
  <si>
    <t>Depriciation</t>
  </si>
  <si>
    <t>SG&amp;A</t>
  </si>
  <si>
    <t>Interest</t>
  </si>
  <si>
    <t>Tax</t>
  </si>
  <si>
    <t>Earnings before tax</t>
  </si>
  <si>
    <t>Net Earnings</t>
  </si>
  <si>
    <t>Dollar Change in 2017</t>
  </si>
  <si>
    <t>Dollar Change in 2018</t>
  </si>
  <si>
    <t>% Change in 2017</t>
  </si>
  <si>
    <t>% Change in 2018</t>
  </si>
  <si>
    <t>Horizontal Analysis of Income Statement</t>
  </si>
  <si>
    <t>Vertical Analysis of Income Statement</t>
  </si>
  <si>
    <t>%Change in 2017</t>
  </si>
  <si>
    <t>%Change in 2016</t>
  </si>
  <si>
    <t>Purchase of Supply</t>
  </si>
  <si>
    <t>Supplies Expenses</t>
  </si>
  <si>
    <t>Ending balance</t>
  </si>
  <si>
    <t>Annual depreciation = (cost - salvage value) / useful life = (15,000-3000) / 8 = $1500/year.</t>
  </si>
  <si>
    <t>Journal Entry</t>
  </si>
  <si>
    <t>A</t>
  </si>
  <si>
    <t>B</t>
  </si>
  <si>
    <t>Depreciable value = cost - salvage value = 16,000-2000 = $14,000</t>
  </si>
  <si>
    <t>Depreciation per unit of activity = depreciable value / expected activity = 14,000/120,000 = 0.1167 per mile</t>
  </si>
  <si>
    <t>Depreciation for each year = miles driven * 0.1167</t>
  </si>
  <si>
    <t>Year 1 = 23,000*0.1167 =</t>
  </si>
  <si>
    <t>Expected Miles to be Driven = 120,000 miles</t>
  </si>
  <si>
    <t>Depreciation expense- truck</t>
  </si>
  <si>
    <t>Accumulated depreciation- truck</t>
  </si>
  <si>
    <t>Depreciation Expense- truck</t>
  </si>
  <si>
    <t>Double declining depreciation rate =</t>
  </si>
  <si>
    <t>[(1/3years)*2]*100</t>
  </si>
  <si>
    <t>=</t>
  </si>
  <si>
    <t>%</t>
  </si>
  <si>
    <t>Depriciation for the period</t>
  </si>
  <si>
    <t>End of period</t>
  </si>
  <si>
    <t>Annual Period</t>
  </si>
  <si>
    <t>Depriciation on Expense</t>
  </si>
  <si>
    <t>Accumalted Depriciation</t>
  </si>
  <si>
    <t>Beginning Book Value</t>
  </si>
  <si>
    <t>Book Value</t>
  </si>
  <si>
    <t>Year 1</t>
  </si>
  <si>
    <t>Year 2</t>
  </si>
  <si>
    <t>Year 3</t>
  </si>
  <si>
    <t>Depriciation Rate (%)</t>
  </si>
  <si>
    <t xml:space="preserve">Book value of equipment = </t>
  </si>
  <si>
    <t>Cash</t>
  </si>
  <si>
    <t>Accumulated Depriciation- Equipment</t>
  </si>
  <si>
    <t>Book value of equipment = Original cost - Accumulated depreciation = 150,000-65,000</t>
  </si>
  <si>
    <t>Gain on disposal</t>
  </si>
  <si>
    <t>To record the disposal and gain of fixed assest- Equipment</t>
  </si>
  <si>
    <t>C</t>
  </si>
  <si>
    <t>Loss on disposal</t>
  </si>
  <si>
    <t>To record the disposal and loss of fixed assest- Equipment</t>
  </si>
  <si>
    <t>1. Gross Profit Margin</t>
  </si>
  <si>
    <t>(Gross Profit / Revenue)*100</t>
  </si>
  <si>
    <t>Gross Profit Margin for 2017 =</t>
  </si>
  <si>
    <t>Gross Profit Margin for 2018 =</t>
  </si>
  <si>
    <t>2. Operating Profit Margin</t>
  </si>
  <si>
    <t>Operating Profit Margin for 2017 =</t>
  </si>
  <si>
    <t>(Earnings before tax / Revenue)*100</t>
  </si>
  <si>
    <t>3. Net Profit Margin</t>
  </si>
  <si>
    <t>Net Profit Margin for 2017 =</t>
  </si>
  <si>
    <t>Net Profit Margin for 2018 =</t>
  </si>
  <si>
    <t>Return on Assets for 2017 =</t>
  </si>
  <si>
    <t>4. Return on Assets</t>
  </si>
  <si>
    <t>(Net Income/Assets)*100</t>
  </si>
  <si>
    <t>Return on Assets for 2018 =</t>
  </si>
  <si>
    <t>5. Return of Equity</t>
  </si>
  <si>
    <t>Return on Equity for 2017 =</t>
  </si>
  <si>
    <t>(Net Income/Equity)*100</t>
  </si>
  <si>
    <t>Return on Equity for 2018 =</t>
  </si>
  <si>
    <t>D</t>
  </si>
  <si>
    <t>(Net Income/ Revenue)*100</t>
  </si>
  <si>
    <t>(Net Income / Revenue)*100</t>
  </si>
  <si>
    <t>Revenue / Avg Total Assets</t>
  </si>
  <si>
    <t>(Net Income / Sales) * (Sales / Total Assets) * (Total Assets / Total Equity)</t>
  </si>
  <si>
    <t xml:space="preserve">Net Profit Margin * Asset Turnover Ratio * Financial Leverage </t>
  </si>
  <si>
    <t>Asset Turnover for 2017 =</t>
  </si>
  <si>
    <t>Asset Turnover for 2018 =</t>
  </si>
  <si>
    <t>Financial Leverage for 2017 =</t>
  </si>
  <si>
    <t>Avg Total Assets / Avg Equity</t>
  </si>
  <si>
    <t>Therefore, ROE for 2017 =</t>
  </si>
  <si>
    <t>4.50%*0.06*1.50</t>
  </si>
  <si>
    <t>Therefore, ROE for 2018 =</t>
  </si>
  <si>
    <t>14.50*0.07*1.61</t>
  </si>
  <si>
    <t xml:space="preserve">Return on Equity (ROE) = </t>
  </si>
  <si>
    <t>LIFO</t>
  </si>
  <si>
    <t>FIFO</t>
  </si>
  <si>
    <t>Purchases</t>
  </si>
  <si>
    <t xml:space="preserve"> </t>
  </si>
  <si>
    <t>Cost of Goods Sold</t>
  </si>
  <si>
    <t>Inventory</t>
  </si>
  <si>
    <t>Quantity</t>
  </si>
  <si>
    <t>Unit cost</t>
  </si>
  <si>
    <t>COGS =</t>
  </si>
  <si>
    <t>Gross Profit =</t>
  </si>
  <si>
    <t>Sales Revenue =</t>
  </si>
  <si>
    <t>Supply Expense</t>
  </si>
  <si>
    <t xml:space="preserve">    Supplies</t>
  </si>
  <si>
    <t>To record supply expenses</t>
  </si>
  <si>
    <t>Accounts Payable</t>
  </si>
  <si>
    <t xml:space="preserve">    Accumalted Depriciation</t>
  </si>
  <si>
    <t>To record depriciation expense on equipment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</si>
</sst>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6" formatCode="&quot;$&quot;#,##0_);[Red]\(&quot;$&quot;#,##0\)"/>
    <numFmt numFmtId="44" formatCode="_(&quot;$&quot;* #,##0.00_);_(&quot;$&quot;* \(#,##0.00\);_(&quot;$&quot;* &quot;-&quot;??_);_(@_)"/>
    <numFmt numFmtId="164" formatCode="0.0000"/>
    <numFmt numFmtId="165" formatCode="&quot;$&quot;#,##0.00"/>
  </numFmts>
  <fonts count="12" x14ac:knownFonts="1">
    <font>
      <sz val="12"/>
      <color theme="1"/>
      <name val="Calibri"/>
      <family val="2"/>
      <scheme val="minor"/>
    </font>
    <font>
      <b/>
      <sz val="12"/>
      <color theme="1"/>
      <name val="Calibri"/>
      <family val="2"/>
      <scheme val="minor"/>
    </font>
    <font>
      <sz val="12"/>
      <color rgb="FF000000"/>
      <name val="Calibri"/>
      <family val="2"/>
      <scheme val="minor"/>
    </font>
    <font>
      <b/>
      <sz val="12"/>
      <color rgb="FF000000"/>
      <name val="Calibri"/>
      <family val="2"/>
      <scheme val="minor"/>
    </font>
    <font>
      <b/>
      <sz val="7"/>
      <color rgb="FF000000"/>
      <name val="Times New Roman"/>
      <family val="1"/>
    </font>
    <font>
      <sz val="12"/>
      <color theme="1"/>
      <name val="Calibri"/>
      <family val="2"/>
      <scheme val="minor"/>
    </font>
    <font>
      <sz val="12"/>
      <color rgb="FF222222"/>
      <name val="Calibri"/>
      <family val="2"/>
      <scheme val="minor"/>
    </font>
    <font>
      <b/>
      <sz val="12"/>
      <color rgb="FF222222"/>
      <name val="Calibri"/>
      <family val="2"/>
      <scheme val="minor"/>
    </font>
    <font>
      <u/>
      <sz val="12"/>
      <color theme="10"/>
      <name val="Calibri"/>
      <family val="2"/>
      <scheme val="minor"/>
    </font>
    <font>
      <u/>
      <sz val="12"/>
      <color theme="1"/>
      <name val="Calibri"/>
      <family val="2"/>
      <scheme val="minor"/>
    </font>
    <font>
      <b/>
      <sz val="12"/>
      <color rgb="FF333333"/>
      <name val="Calibri"/>
      <family val="2"/>
      <scheme val="minor"/>
    </font>
    <font>
      <b/>
      <sz val="16"/>
      <color theme="1"/>
      <name val="Calibri (Body)"/>
    </font>
  </fonts>
  <fills count="3">
    <fill>
      <patternFill patternType="none"/>
    </fill>
    <fill>
      <patternFill patternType="gray125"/>
    </fill>
    <fill>
      <patternFill patternType="solid">
        <fgColor rgb="FFFFFF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style="thin">
        <color indexed="64"/>
      </right>
      <top/>
      <bottom/>
      <diagonal/>
    </border>
    <border>
      <left/>
      <right style="thin">
        <color indexed="64"/>
      </right>
      <top/>
      <bottom style="thin">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top/>
      <bottom/>
      <diagonal/>
    </border>
    <border>
      <left style="thin">
        <color indexed="64"/>
      </left>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top style="medium">
        <color indexed="64"/>
      </top>
      <bottom style="medium">
        <color indexed="64"/>
      </bottom>
      <diagonal/>
    </border>
    <border>
      <left/>
      <right style="thin">
        <color indexed="64"/>
      </right>
      <top style="medium">
        <color indexed="64"/>
      </top>
      <bottom style="medium">
        <color indexed="64"/>
      </bottom>
      <diagonal/>
    </border>
    <border>
      <left/>
      <right/>
      <top/>
      <bottom style="double">
        <color indexed="64"/>
      </bottom>
      <diagonal/>
    </border>
  </borders>
  <cellStyleXfs count="3">
    <xf numFmtId="0" fontId="0" fillId="0" borderId="0"/>
    <xf numFmtId="9" fontId="5" fillId="0" borderId="0" applyFont="0" applyFill="0" applyBorder="0" applyAlignment="0" applyProtection="0"/>
    <xf numFmtId="0" fontId="8" fillId="0" borderId="0" applyNumberFormat="0" applyFill="0" applyBorder="0" applyAlignment="0" applyProtection="0"/>
  </cellStyleXfs>
  <cellXfs count="97">
    <xf numFmtId="0" fontId="0" fillId="0" borderId="0" xfId="0"/>
    <xf numFmtId="0" fontId="1" fillId="0" borderId="0" xfId="0" applyFont="1"/>
    <xf numFmtId="0" fontId="0" fillId="0" borderId="0" xfId="0" applyAlignment="1">
      <alignment horizontal="left"/>
    </xf>
    <xf numFmtId="0" fontId="2" fillId="0" borderId="0" xfId="0" applyFont="1" applyAlignment="1">
      <alignment horizontal="left" vertical="center" indent="4"/>
    </xf>
    <xf numFmtId="0" fontId="3" fillId="0" borderId="0" xfId="0" applyFont="1" applyAlignment="1">
      <alignment horizontal="left" vertical="center" indent="4"/>
    </xf>
    <xf numFmtId="0" fontId="0" fillId="0" borderId="1" xfId="0" applyBorder="1"/>
    <xf numFmtId="0" fontId="0" fillId="0" borderId="1" xfId="0" applyBorder="1" applyAlignment="1">
      <alignment horizontal="center" vertical="center" wrapText="1"/>
    </xf>
    <xf numFmtId="6" fontId="0" fillId="0" borderId="1" xfId="0" applyNumberFormat="1" applyBorder="1"/>
    <xf numFmtId="0" fontId="3" fillId="0" borderId="0" xfId="0" applyFont="1" applyAlignment="1">
      <alignment horizontal="left" vertical="center"/>
    </xf>
    <xf numFmtId="44" fontId="0" fillId="0" borderId="0" xfId="0" applyNumberFormat="1"/>
    <xf numFmtId="2" fontId="0" fillId="0" borderId="0" xfId="0" applyNumberFormat="1"/>
    <xf numFmtId="0" fontId="0" fillId="0" borderId="3" xfId="0" applyBorder="1"/>
    <xf numFmtId="0" fontId="1" fillId="0" borderId="1" xfId="0" applyFont="1" applyBorder="1"/>
    <xf numFmtId="16" fontId="0" fillId="0" borderId="1" xfId="0" applyNumberFormat="1" applyBorder="1"/>
    <xf numFmtId="2" fontId="0" fillId="0" borderId="1" xfId="0" applyNumberFormat="1" applyBorder="1"/>
    <xf numFmtId="44" fontId="0" fillId="0" borderId="1" xfId="0" applyNumberFormat="1" applyBorder="1"/>
    <xf numFmtId="0" fontId="0" fillId="0" borderId="6" xfId="0" applyBorder="1"/>
    <xf numFmtId="44" fontId="0" fillId="0" borderId="7" xfId="0" applyNumberFormat="1" applyBorder="1"/>
    <xf numFmtId="44" fontId="0" fillId="0" borderId="3" xfId="0" applyNumberFormat="1" applyBorder="1"/>
    <xf numFmtId="9" fontId="0" fillId="0" borderId="0" xfId="1" applyFont="1"/>
    <xf numFmtId="0" fontId="0" fillId="0" borderId="1" xfId="0" applyBorder="1" applyAlignment="1">
      <alignment wrapText="1"/>
    </xf>
    <xf numFmtId="9" fontId="0" fillId="0" borderId="1" xfId="1" applyFont="1" applyBorder="1"/>
    <xf numFmtId="9" fontId="0" fillId="0" borderId="1" xfId="1" applyFont="1" applyBorder="1" applyAlignment="1">
      <alignment wrapText="1"/>
    </xf>
    <xf numFmtId="0" fontId="2" fillId="0" borderId="0" xfId="0" applyFont="1"/>
    <xf numFmtId="164" fontId="0" fillId="0" borderId="0" xfId="0" applyNumberFormat="1"/>
    <xf numFmtId="9" fontId="2" fillId="0" borderId="0" xfId="1" applyFont="1"/>
    <xf numFmtId="0" fontId="0" fillId="0" borderId="0" xfId="0" applyAlignment="1">
      <alignment horizontal="right"/>
    </xf>
    <xf numFmtId="0" fontId="0" fillId="0" borderId="5" xfId="0" applyBorder="1"/>
    <xf numFmtId="6" fontId="2" fillId="0" borderId="0" xfId="0" applyNumberFormat="1" applyFont="1"/>
    <xf numFmtId="0" fontId="6" fillId="0" borderId="0" xfId="0" applyFont="1"/>
    <xf numFmtId="0" fontId="6" fillId="0" borderId="1" xfId="0" applyFont="1" applyBorder="1"/>
    <xf numFmtId="0" fontId="6" fillId="0" borderId="1" xfId="0" applyFont="1" applyBorder="1" applyAlignment="1">
      <alignment horizontal="left" indent="1"/>
    </xf>
    <xf numFmtId="0" fontId="7" fillId="0" borderId="0" xfId="0" applyFont="1"/>
    <xf numFmtId="44" fontId="6" fillId="0" borderId="1" xfId="0" applyNumberFormat="1" applyFont="1" applyBorder="1"/>
    <xf numFmtId="0" fontId="1" fillId="0" borderId="0" xfId="0" applyFont="1" applyAlignment="1">
      <alignment horizontal="right"/>
    </xf>
    <xf numFmtId="2" fontId="1" fillId="0" borderId="0" xfId="1" applyNumberFormat="1" applyFont="1"/>
    <xf numFmtId="9" fontId="1" fillId="0" borderId="0" xfId="1" applyFont="1"/>
    <xf numFmtId="0" fontId="1" fillId="0" borderId="1" xfId="0" applyFont="1" applyBorder="1" applyAlignment="1">
      <alignment horizontal="center" vertical="center" wrapText="1"/>
    </xf>
    <xf numFmtId="0" fontId="0" fillId="0" borderId="0" xfId="0" applyAlignment="1">
      <alignment horizontal="center" vertical="center" wrapText="1"/>
    </xf>
    <xf numFmtId="44" fontId="7" fillId="0" borderId="0" xfId="0" applyNumberFormat="1" applyFont="1"/>
    <xf numFmtId="165" fontId="0" fillId="0" borderId="1" xfId="0" applyNumberFormat="1" applyBorder="1"/>
    <xf numFmtId="164" fontId="2" fillId="0" borderId="0" xfId="0" applyNumberFormat="1" applyFont="1"/>
    <xf numFmtId="0" fontId="2" fillId="0" borderId="0" xfId="0" applyFont="1" applyAlignment="1">
      <alignment horizontal="right"/>
    </xf>
    <xf numFmtId="0" fontId="1" fillId="0" borderId="0" xfId="0" applyFont="1" applyAlignment="1">
      <alignment horizontal="left"/>
    </xf>
    <xf numFmtId="0" fontId="3" fillId="0" borderId="0" xfId="0" applyFont="1" applyAlignment="1">
      <alignment horizontal="right"/>
    </xf>
    <xf numFmtId="0" fontId="3" fillId="0" borderId="0" xfId="0" applyFont="1" applyAlignment="1">
      <alignment horizontal="left"/>
    </xf>
    <xf numFmtId="10" fontId="2" fillId="0" borderId="0" xfId="1" applyNumberFormat="1" applyFont="1"/>
    <xf numFmtId="10" fontId="0" fillId="0" borderId="0" xfId="1" applyNumberFormat="1" applyFont="1"/>
    <xf numFmtId="10" fontId="0" fillId="0" borderId="0" xfId="0" applyNumberFormat="1"/>
    <xf numFmtId="0" fontId="8" fillId="0" borderId="0" xfId="2"/>
    <xf numFmtId="0" fontId="2" fillId="0" borderId="0" xfId="0" applyFont="1" applyAlignment="1">
      <alignment horizontal="left"/>
    </xf>
    <xf numFmtId="10" fontId="2" fillId="0" borderId="0" xfId="1" applyNumberFormat="1" applyFont="1" applyAlignment="1">
      <alignment horizontal="left"/>
    </xf>
    <xf numFmtId="0" fontId="10" fillId="0" borderId="0" xfId="0" applyFont="1" applyAlignment="1">
      <alignment horizontal="right"/>
    </xf>
    <xf numFmtId="10" fontId="1" fillId="0" borderId="0" xfId="0" applyNumberFormat="1" applyFont="1"/>
    <xf numFmtId="44" fontId="0" fillId="0" borderId="8" xfId="0" applyNumberFormat="1" applyBorder="1"/>
    <xf numFmtId="44" fontId="0" fillId="0" borderId="9" xfId="0" applyNumberFormat="1" applyBorder="1"/>
    <xf numFmtId="0" fontId="0" fillId="0" borderId="12" xfId="0" applyBorder="1"/>
    <xf numFmtId="0" fontId="0" fillId="0" borderId="13" xfId="0" applyBorder="1"/>
    <xf numFmtId="0" fontId="0" fillId="0" borderId="14" xfId="0" applyBorder="1"/>
    <xf numFmtId="44" fontId="0" fillId="0" borderId="2" xfId="0" applyNumberFormat="1" applyBorder="1"/>
    <xf numFmtId="44" fontId="0" fillId="0" borderId="15" xfId="0" applyNumberFormat="1" applyBorder="1"/>
    <xf numFmtId="0" fontId="0" fillId="0" borderId="18" xfId="0" applyBorder="1" applyAlignment="1">
      <alignment horizontal="center" vertical="center"/>
    </xf>
    <xf numFmtId="44" fontId="0" fillId="0" borderId="19" xfId="0" applyNumberFormat="1" applyBorder="1" applyAlignment="1">
      <alignment horizontal="center" vertical="center"/>
    </xf>
    <xf numFmtId="44" fontId="0" fillId="0" borderId="20" xfId="0" applyNumberFormat="1" applyBorder="1" applyAlignment="1">
      <alignment horizontal="center" vertical="center"/>
    </xf>
    <xf numFmtId="0" fontId="0" fillId="0" borderId="19" xfId="0" applyBorder="1" applyAlignment="1">
      <alignment horizontal="center" vertical="center"/>
    </xf>
    <xf numFmtId="0" fontId="0" fillId="2" borderId="0" xfId="0" applyFill="1"/>
    <xf numFmtId="44" fontId="0" fillId="2" borderId="0" xfId="0" applyNumberFormat="1" applyFill="1"/>
    <xf numFmtId="44" fontId="0" fillId="2" borderId="8" xfId="0" applyNumberFormat="1" applyFill="1" applyBorder="1"/>
    <xf numFmtId="0" fontId="0" fillId="2" borderId="3" xfId="0" applyFill="1" applyBorder="1"/>
    <xf numFmtId="44" fontId="0" fillId="2" borderId="3" xfId="0" applyNumberFormat="1" applyFill="1" applyBorder="1"/>
    <xf numFmtId="44" fontId="0" fillId="2" borderId="9" xfId="0" applyNumberFormat="1" applyFill="1" applyBorder="1"/>
    <xf numFmtId="0" fontId="0" fillId="2" borderId="12" xfId="0" applyFill="1" applyBorder="1"/>
    <xf numFmtId="0" fontId="0" fillId="0" borderId="4" xfId="0" applyBorder="1"/>
    <xf numFmtId="0" fontId="1" fillId="0" borderId="6" xfId="0" applyFont="1" applyBorder="1"/>
    <xf numFmtId="0" fontId="1" fillId="0" borderId="5" xfId="0" applyFont="1" applyBorder="1"/>
    <xf numFmtId="0" fontId="1" fillId="0" borderId="16" xfId="0" applyFont="1" applyBorder="1"/>
    <xf numFmtId="0" fontId="9" fillId="0" borderId="4" xfId="0" applyFont="1" applyBorder="1"/>
    <xf numFmtId="0" fontId="0" fillId="0" borderId="3" xfId="0" applyBorder="1" applyAlignment="1">
      <alignment horizontal="center"/>
    </xf>
    <xf numFmtId="0" fontId="0" fillId="0" borderId="1" xfId="0" applyBorder="1" applyAlignment="1">
      <alignment horizontal="left" indent="1"/>
    </xf>
    <xf numFmtId="44" fontId="0" fillId="0" borderId="0" xfId="0" applyNumberFormat="1" applyAlignment="1">
      <alignment horizontal="left" indent="1"/>
    </xf>
    <xf numFmtId="44" fontId="2" fillId="0" borderId="0" xfId="0" applyNumberFormat="1" applyFont="1"/>
    <xf numFmtId="0" fontId="0" fillId="0" borderId="0" xfId="0" applyAlignment="1">
      <alignment horizontal="center"/>
    </xf>
    <xf numFmtId="0" fontId="0" fillId="0" borderId="0" xfId="0"/>
    <xf numFmtId="44" fontId="0" fillId="0" borderId="0" xfId="0" applyNumberFormat="1"/>
    <xf numFmtId="44" fontId="0" fillId="0" borderId="3" xfId="0" applyNumberFormat="1" applyBorder="1"/>
    <xf numFmtId="0" fontId="0" fillId="0" borderId="5" xfId="0" applyBorder="1"/>
    <xf numFmtId="0" fontId="1" fillId="0" borderId="17" xfId="0" applyFont="1" applyBorder="1" applyAlignment="1">
      <alignment horizontal="center"/>
    </xf>
    <xf numFmtId="0" fontId="1" fillId="0" borderId="10" xfId="0" applyFont="1" applyBorder="1" applyAlignment="1">
      <alignment horizontal="center"/>
    </xf>
    <xf numFmtId="0" fontId="1" fillId="0" borderId="11" xfId="0" applyFont="1" applyBorder="1" applyAlignment="1">
      <alignment horizontal="center"/>
    </xf>
    <xf numFmtId="0" fontId="11" fillId="0" borderId="3"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xf>
    <xf numFmtId="0" fontId="1" fillId="0" borderId="5" xfId="0" applyFont="1" applyBorder="1" applyAlignment="1">
      <alignment horizontal="center"/>
    </xf>
    <xf numFmtId="0" fontId="1" fillId="0" borderId="6" xfId="0" applyFont="1" applyBorder="1" applyAlignment="1">
      <alignment horizontal="center"/>
    </xf>
    <xf numFmtId="0" fontId="0" fillId="0" borderId="1" xfId="0" applyBorder="1" applyAlignment="1">
      <alignment horizontal="left"/>
    </xf>
    <xf numFmtId="0" fontId="2" fillId="0" borderId="0" xfId="0" applyFont="1" applyAlignment="1">
      <alignment horizontal="left" vertical="center" wrapText="1"/>
    </xf>
    <xf numFmtId="0" fontId="0" fillId="0" borderId="21" xfId="0" applyBorder="1"/>
  </cellXfs>
  <cellStyles count="3">
    <cellStyle name="Hyperlink" xfId="2" builtinId="8"/>
    <cellStyle name="Normal" xfId="0" builtinId="0"/>
    <cellStyle name="Percent" xfId="1" builtinId="5"/>
  </cellStyles>
  <dxfs count="0"/>
  <tableStyles count="0" defaultTableStyle="TableStyleMedium9" defaultPivotStyle="PivotStyleMedium7"/>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customXml" Target="../ink/ink1.xml"/></Relationships>
</file>

<file path=xl/drawings/_rels/drawing4.xml.rels><?xml version="1.0" encoding="UTF-8" standalone="yes"?>
<Relationships xmlns="http://schemas.openxmlformats.org/package/2006/relationships"><Relationship Id="rId3" Type="http://schemas.openxmlformats.org/officeDocument/2006/relationships/image" Target="../media/image4.tiff"/><Relationship Id="rId2" Type="http://schemas.openxmlformats.org/officeDocument/2006/relationships/image" Target="https://cdn.corporatefinanceinstitute.com/assets/balance-sheet-1.png" TargetMode="External"/><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3" Type="http://schemas.openxmlformats.org/officeDocument/2006/relationships/image" Target="../media/image4.tiff"/><Relationship Id="rId2" Type="http://schemas.openxmlformats.org/officeDocument/2006/relationships/image" Target="https://cdn.corporatefinanceinstitute.com/assets/balance-sheet-1.png" TargetMode="External"/><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4</xdr:col>
      <xdr:colOff>70776</xdr:colOff>
      <xdr:row>11</xdr:row>
      <xdr:rowOff>204611</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1"/>
          <a:ext cx="4868554" cy="24553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3</xdr:col>
      <xdr:colOff>1319186</xdr:colOff>
      <xdr:row>17</xdr:row>
      <xdr:rowOff>127000</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 y="0"/>
          <a:ext cx="4073498" cy="36353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200520</xdr:colOff>
      <xdr:row>0</xdr:row>
      <xdr:rowOff>135400</xdr:rowOff>
    </xdr:from>
    <xdr:to>
      <xdr:col>0</xdr:col>
      <xdr:colOff>200880</xdr:colOff>
      <xdr:row>0</xdr:row>
      <xdr:rowOff>135760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2" name="Ink 1">
              <a:extLst>
                <a:ext uri="{FF2B5EF4-FFF2-40B4-BE49-F238E27FC236}">
                  <a16:creationId xmlns:a16="http://schemas.microsoft.com/office/drawing/2014/main" id="{07EE283D-332A-8A40-90F6-5AD205A6A7B2}"/>
                </a:ext>
              </a:extLst>
            </xdr14:cNvPr>
            <xdr14:cNvContentPartPr/>
          </xdr14:nvContentPartPr>
          <xdr14:nvPr macro=""/>
          <xdr14:xfrm>
            <a:off x="200520" y="541800"/>
            <a:ext cx="360" cy="360"/>
          </xdr14:xfrm>
        </xdr:contentPart>
      </mc:Choice>
      <mc:Fallback xmlns="">
        <xdr:pic>
          <xdr:nvPicPr>
            <xdr:cNvPr id="2" name="Ink 1">
              <a:extLst>
                <a:ext uri="{FF2B5EF4-FFF2-40B4-BE49-F238E27FC236}">
                  <a16:creationId xmlns:a16="http://schemas.microsoft.com/office/drawing/2014/main" id="{07EE283D-332A-8A40-90F6-5AD205A6A7B2}"/>
                </a:ext>
              </a:extLst>
            </xdr:cNvPr>
            <xdr:cNvPicPr/>
          </xdr:nvPicPr>
          <xdr:blipFill>
            <a:blip xmlns:r="http://schemas.openxmlformats.org/officeDocument/2006/relationships" r:embed="rId2"/>
            <a:stretch>
              <a:fillRect/>
            </a:stretch>
          </xdr:blipFill>
          <xdr:spPr>
            <a:xfrm>
              <a:off x="191880" y="532800"/>
              <a:ext cx="18000" cy="18000"/>
            </a:xfrm>
            <a:prstGeom prst="rect">
              <a:avLst/>
            </a:prstGeom>
          </xdr:spPr>
        </xdr:pic>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8</xdr:col>
      <xdr:colOff>25399</xdr:colOff>
      <xdr:row>3</xdr:row>
      <xdr:rowOff>126999</xdr:rowOff>
    </xdr:from>
    <xdr:to>
      <xdr:col>12</xdr:col>
      <xdr:colOff>386722</xdr:colOff>
      <xdr:row>22</xdr:row>
      <xdr:rowOff>143932</xdr:rowOff>
    </xdr:to>
    <xdr:pic>
      <xdr:nvPicPr>
        <xdr:cNvPr id="2" name="Picture 1" descr="balance sheet analysis">
          <a:extLst>
            <a:ext uri="{FF2B5EF4-FFF2-40B4-BE49-F238E27FC236}">
              <a16:creationId xmlns:a16="http://schemas.microsoft.com/office/drawing/2014/main" id="{D6BE2039-BF5B-384E-827E-06B384DDA52B}"/>
            </a:ext>
          </a:extLst>
        </xdr:cNvPr>
        <xdr:cNvPicPr>
          <a:picLocks noChangeAspect="1" noChangeArrowheads="1"/>
        </xdr:cNvPicPr>
      </xdr:nvPicPr>
      <xdr:blipFill>
        <a:blip xmlns:r="http://schemas.openxmlformats.org/officeDocument/2006/relationships" r:embed="rId1" r:link="rId2" cstate="print">
          <a:extLst>
            <a:ext uri="{28A0092B-C50C-407E-A947-70E740481C1C}">
              <a14:useLocalDpi xmlns:a14="http://schemas.microsoft.com/office/drawing/2010/main" val="0"/>
            </a:ext>
          </a:extLst>
        </a:blip>
        <a:srcRect/>
        <a:stretch>
          <a:fillRect/>
        </a:stretch>
      </xdr:blipFill>
      <xdr:spPr bwMode="auto">
        <a:xfrm>
          <a:off x="5803899" y="736599"/>
          <a:ext cx="3663323" cy="3877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93133</xdr:colOff>
      <xdr:row>4</xdr:row>
      <xdr:rowOff>67733</xdr:rowOff>
    </xdr:from>
    <xdr:to>
      <xdr:col>6</xdr:col>
      <xdr:colOff>459731</xdr:colOff>
      <xdr:row>20</xdr:row>
      <xdr:rowOff>76200</xdr:rowOff>
    </xdr:to>
    <xdr:pic>
      <xdr:nvPicPr>
        <xdr:cNvPr id="3" name="Picture 2">
          <a:extLst>
            <a:ext uri="{FF2B5EF4-FFF2-40B4-BE49-F238E27FC236}">
              <a16:creationId xmlns:a16="http://schemas.microsoft.com/office/drawing/2014/main" id="{A83F95AC-771D-314B-82B0-2A203F90F376}"/>
            </a:ext>
          </a:extLst>
        </xdr:cNvPr>
        <xdr:cNvPicPr>
          <a:picLocks noChangeAspect="1"/>
        </xdr:cNvPicPr>
      </xdr:nvPicPr>
      <xdr:blipFill>
        <a:blip xmlns:r="http://schemas.openxmlformats.org/officeDocument/2006/relationships" r:embed="rId3"/>
        <a:stretch>
          <a:fillRect/>
        </a:stretch>
      </xdr:blipFill>
      <xdr:spPr>
        <a:xfrm>
          <a:off x="918633" y="880533"/>
          <a:ext cx="4638031" cy="325966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5</xdr:col>
      <xdr:colOff>8465</xdr:colOff>
      <xdr:row>3</xdr:row>
      <xdr:rowOff>169332</xdr:rowOff>
    </xdr:from>
    <xdr:to>
      <xdr:col>9</xdr:col>
      <xdr:colOff>369787</xdr:colOff>
      <xdr:row>22</xdr:row>
      <xdr:rowOff>186265</xdr:rowOff>
    </xdr:to>
    <xdr:pic>
      <xdr:nvPicPr>
        <xdr:cNvPr id="2" name="Picture 1" descr="balance sheet analysis">
          <a:extLst>
            <a:ext uri="{FF2B5EF4-FFF2-40B4-BE49-F238E27FC236}">
              <a16:creationId xmlns:a16="http://schemas.microsoft.com/office/drawing/2014/main" id="{A15FA1B6-5078-1949-B32B-BCF620187FD9}"/>
            </a:ext>
          </a:extLst>
        </xdr:cNvPr>
        <xdr:cNvPicPr>
          <a:picLocks noChangeAspect="1" noChangeArrowheads="1"/>
        </xdr:cNvPicPr>
      </xdr:nvPicPr>
      <xdr:blipFill>
        <a:blip xmlns:r="http://schemas.openxmlformats.org/officeDocument/2006/relationships" r:embed="rId1" r:link="rId2" cstate="print">
          <a:extLst>
            <a:ext uri="{28A0092B-C50C-407E-A947-70E740481C1C}">
              <a14:useLocalDpi xmlns:a14="http://schemas.microsoft.com/office/drawing/2010/main" val="0"/>
            </a:ext>
          </a:extLst>
        </a:blip>
        <a:srcRect/>
        <a:stretch>
          <a:fillRect/>
        </a:stretch>
      </xdr:blipFill>
      <xdr:spPr bwMode="auto">
        <a:xfrm>
          <a:off x="5943598" y="778932"/>
          <a:ext cx="3680256" cy="3877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93133</xdr:colOff>
      <xdr:row>4</xdr:row>
      <xdr:rowOff>67733</xdr:rowOff>
    </xdr:from>
    <xdr:to>
      <xdr:col>4</xdr:col>
      <xdr:colOff>637531</xdr:colOff>
      <xdr:row>20</xdr:row>
      <xdr:rowOff>76200</xdr:rowOff>
    </xdr:to>
    <xdr:pic>
      <xdr:nvPicPr>
        <xdr:cNvPr id="3" name="Picture 2">
          <a:extLst>
            <a:ext uri="{FF2B5EF4-FFF2-40B4-BE49-F238E27FC236}">
              <a16:creationId xmlns:a16="http://schemas.microsoft.com/office/drawing/2014/main" id="{444EE69B-8679-C745-911F-9C64850F59B2}"/>
            </a:ext>
          </a:extLst>
        </xdr:cNvPr>
        <xdr:cNvPicPr>
          <a:picLocks noChangeAspect="1"/>
        </xdr:cNvPicPr>
      </xdr:nvPicPr>
      <xdr:blipFill>
        <a:blip xmlns:r="http://schemas.openxmlformats.org/officeDocument/2006/relationships" r:embed="rId3"/>
        <a:stretch>
          <a:fillRect/>
        </a:stretch>
      </xdr:blipFill>
      <xdr:spPr>
        <a:xfrm>
          <a:off x="918633" y="880533"/>
          <a:ext cx="4638031" cy="3259667"/>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1-07-25T17:42:42.339"/>
    </inkml:context>
    <inkml:brush xml:id="br0">
      <inkml:brushProperty name="width" value="0.05" units="cm"/>
      <inkml:brushProperty name="height" value="0.05" units="cm"/>
      <inkml:brushProperty name="color" value="#008C3A"/>
    </inkml:brush>
  </inkml:definitions>
  <inkml:trace contextRef="#ctx0" brushRef="#br0">1 0 24575,'0'0'0</inkml:trace>
</inkm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A8AA7A-AC37-A742-9D9B-EF44A213B5AC}">
  <dimension ref="A1:K41"/>
  <sheetViews>
    <sheetView topLeftCell="A15" zoomScale="150" zoomScaleNormal="150" workbookViewId="0">
      <selection activeCell="E30" sqref="E30"/>
    </sheetView>
  </sheetViews>
  <sheetFormatPr baseColWidth="10" defaultRowHeight="16" x14ac:dyDescent="0.2"/>
  <cols>
    <col min="3" max="3" width="27.6640625" customWidth="1"/>
    <col min="4" max="4" width="12.1640625" customWidth="1"/>
    <col min="5" max="5" width="13.83203125" customWidth="1"/>
    <col min="6" max="6" width="11.5" bestFit="1" customWidth="1"/>
    <col min="9" max="9" width="32.83203125" customWidth="1"/>
  </cols>
  <sheetData>
    <row r="1" spans="1:11" x14ac:dyDescent="0.2">
      <c r="A1" s="1" t="s">
        <v>32</v>
      </c>
    </row>
    <row r="2" spans="1:11" x14ac:dyDescent="0.2">
      <c r="A2" t="s">
        <v>20</v>
      </c>
    </row>
    <row r="3" spans="1:11" x14ac:dyDescent="0.2">
      <c r="A3" t="s">
        <v>24</v>
      </c>
    </row>
    <row r="4" spans="1:11" x14ac:dyDescent="0.2">
      <c r="A4" t="s">
        <v>25</v>
      </c>
    </row>
    <row r="6" spans="1:11" x14ac:dyDescent="0.2">
      <c r="B6" s="1" t="s">
        <v>116</v>
      </c>
      <c r="C6" s="23" t="s">
        <v>111</v>
      </c>
      <c r="D6" s="28">
        <v>3850</v>
      </c>
      <c r="E6" s="23" t="s">
        <v>113</v>
      </c>
      <c r="F6" s="28">
        <v>850</v>
      </c>
    </row>
    <row r="7" spans="1:11" x14ac:dyDescent="0.2">
      <c r="C7" s="23" t="s">
        <v>112</v>
      </c>
      <c r="D7" s="28">
        <f>D6-F6</f>
        <v>3000</v>
      </c>
    </row>
    <row r="9" spans="1:11" x14ac:dyDescent="0.2">
      <c r="B9" s="12" t="s">
        <v>44</v>
      </c>
      <c r="C9" s="12" t="s">
        <v>45</v>
      </c>
      <c r="D9" s="12" t="s">
        <v>46</v>
      </c>
      <c r="E9" s="12" t="s">
        <v>47</v>
      </c>
      <c r="K9" s="29"/>
    </row>
    <row r="10" spans="1:11" x14ac:dyDescent="0.2">
      <c r="B10" s="13">
        <v>44573</v>
      </c>
      <c r="C10" s="5" t="s">
        <v>50</v>
      </c>
      <c r="D10" s="15">
        <v>3850</v>
      </c>
      <c r="E10" s="15"/>
    </row>
    <row r="11" spans="1:11" x14ac:dyDescent="0.2">
      <c r="B11" s="5"/>
      <c r="C11" s="5" t="s">
        <v>49</v>
      </c>
      <c r="D11" s="15"/>
      <c r="E11" s="15">
        <v>3850</v>
      </c>
    </row>
    <row r="12" spans="1:11" x14ac:dyDescent="0.2">
      <c r="B12" s="5"/>
      <c r="C12" s="72" t="s">
        <v>52</v>
      </c>
      <c r="D12" s="27"/>
      <c r="E12" s="16"/>
    </row>
    <row r="14" spans="1:11" x14ac:dyDescent="0.2">
      <c r="B14" s="12" t="s">
        <v>44</v>
      </c>
      <c r="C14" s="12" t="s">
        <v>45</v>
      </c>
      <c r="D14" s="12" t="s">
        <v>46</v>
      </c>
      <c r="E14" s="12" t="s">
        <v>47</v>
      </c>
    </row>
    <row r="15" spans="1:11" x14ac:dyDescent="0.2">
      <c r="B15" s="13">
        <v>44926</v>
      </c>
      <c r="C15" s="5" t="s">
        <v>194</v>
      </c>
      <c r="D15" s="7">
        <f>D7</f>
        <v>3000</v>
      </c>
      <c r="E15" s="5"/>
    </row>
    <row r="16" spans="1:11" x14ac:dyDescent="0.2">
      <c r="B16" s="5"/>
      <c r="C16" s="5" t="s">
        <v>195</v>
      </c>
      <c r="D16" s="14"/>
      <c r="E16" s="15">
        <v>3000</v>
      </c>
    </row>
    <row r="17" spans="1:5" x14ac:dyDescent="0.2">
      <c r="B17" s="5"/>
      <c r="C17" s="72" t="s">
        <v>196</v>
      </c>
      <c r="D17" s="74"/>
      <c r="E17" s="73"/>
    </row>
    <row r="18" spans="1:5" x14ac:dyDescent="0.2">
      <c r="D18" s="1"/>
      <c r="E18" s="1"/>
    </row>
    <row r="19" spans="1:5" x14ac:dyDescent="0.2">
      <c r="B19" s="1" t="s">
        <v>117</v>
      </c>
      <c r="D19" s="1"/>
      <c r="E19" s="1"/>
    </row>
    <row r="20" spans="1:5" x14ac:dyDescent="0.2">
      <c r="B20" s="12" t="s">
        <v>44</v>
      </c>
      <c r="C20" s="12" t="s">
        <v>45</v>
      </c>
      <c r="D20" s="12" t="s">
        <v>46</v>
      </c>
      <c r="E20" s="12" t="s">
        <v>47</v>
      </c>
    </row>
    <row r="21" spans="1:5" x14ac:dyDescent="0.2">
      <c r="B21" s="13">
        <v>44562</v>
      </c>
      <c r="C21" s="5" t="s">
        <v>48</v>
      </c>
      <c r="D21" s="15">
        <v>12000</v>
      </c>
      <c r="E21" s="15"/>
    </row>
    <row r="22" spans="1:5" x14ac:dyDescent="0.2">
      <c r="B22" s="5"/>
      <c r="C22" s="78" t="s">
        <v>197</v>
      </c>
      <c r="D22" s="15"/>
      <c r="E22" s="15">
        <v>12000</v>
      </c>
    </row>
    <row r="23" spans="1:5" x14ac:dyDescent="0.2">
      <c r="B23" s="5"/>
      <c r="C23" s="72" t="s">
        <v>51</v>
      </c>
      <c r="D23" s="27"/>
      <c r="E23" s="16"/>
    </row>
    <row r="25" spans="1:5" x14ac:dyDescent="0.2">
      <c r="B25" s="12" t="s">
        <v>44</v>
      </c>
      <c r="C25" s="12" t="s">
        <v>45</v>
      </c>
      <c r="D25" s="12" t="s">
        <v>46</v>
      </c>
      <c r="E25" s="12" t="s">
        <v>47</v>
      </c>
    </row>
    <row r="26" spans="1:5" x14ac:dyDescent="0.2">
      <c r="B26" s="13">
        <v>44926</v>
      </c>
      <c r="C26" s="5" t="s">
        <v>54</v>
      </c>
      <c r="D26" s="7">
        <v>4000</v>
      </c>
      <c r="E26" s="5"/>
    </row>
    <row r="27" spans="1:5" x14ac:dyDescent="0.2">
      <c r="B27" s="5"/>
      <c r="C27" s="5" t="s">
        <v>198</v>
      </c>
      <c r="D27" s="14"/>
      <c r="E27" s="15">
        <v>4000</v>
      </c>
    </row>
    <row r="28" spans="1:5" x14ac:dyDescent="0.2">
      <c r="B28" s="5"/>
      <c r="C28" s="72" t="s">
        <v>199</v>
      </c>
      <c r="D28" s="74"/>
      <c r="E28" s="73"/>
    </row>
    <row r="29" spans="1:5" x14ac:dyDescent="0.2">
      <c r="D29" s="1"/>
      <c r="E29" s="1"/>
    </row>
    <row r="30" spans="1:5" x14ac:dyDescent="0.2">
      <c r="A30" s="1" t="s">
        <v>33</v>
      </c>
    </row>
    <row r="31" spans="1:5" x14ac:dyDescent="0.2">
      <c r="A31" t="s">
        <v>21</v>
      </c>
    </row>
    <row r="32" spans="1:5" x14ac:dyDescent="0.2">
      <c r="A32" t="s">
        <v>22</v>
      </c>
    </row>
    <row r="33" spans="1:7" x14ac:dyDescent="0.2">
      <c r="A33" t="s">
        <v>23</v>
      </c>
    </row>
    <row r="35" spans="1:7" x14ac:dyDescent="0.2">
      <c r="B35" s="1" t="s">
        <v>55</v>
      </c>
    </row>
    <row r="36" spans="1:7" x14ac:dyDescent="0.2">
      <c r="G36" s="1"/>
    </row>
    <row r="37" spans="1:7" x14ac:dyDescent="0.2">
      <c r="B37" s="11"/>
      <c r="C37" s="77" t="s">
        <v>53</v>
      </c>
      <c r="D37" s="77"/>
      <c r="E37" s="77"/>
    </row>
    <row r="38" spans="1:7" x14ac:dyDescent="0.2">
      <c r="B38" s="75" t="s">
        <v>44</v>
      </c>
      <c r="C38" s="75" t="s">
        <v>45</v>
      </c>
      <c r="D38" s="75" t="s">
        <v>46</v>
      </c>
      <c r="E38" s="75" t="s">
        <v>47</v>
      </c>
    </row>
    <row r="39" spans="1:7" x14ac:dyDescent="0.2">
      <c r="B39" s="13">
        <v>44926</v>
      </c>
      <c r="C39" s="5" t="s">
        <v>56</v>
      </c>
      <c r="D39" s="15">
        <v>2500</v>
      </c>
      <c r="E39" s="5"/>
    </row>
    <row r="40" spans="1:7" x14ac:dyDescent="0.2">
      <c r="B40" s="5"/>
      <c r="C40" s="5" t="s">
        <v>57</v>
      </c>
      <c r="D40" s="5"/>
      <c r="E40" s="15">
        <v>2500</v>
      </c>
    </row>
    <row r="41" spans="1:7" x14ac:dyDescent="0.2">
      <c r="B41" s="5"/>
      <c r="C41" s="5" t="s">
        <v>58</v>
      </c>
      <c r="D41" s="76"/>
      <c r="E41" s="16"/>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4:F27"/>
  <sheetViews>
    <sheetView topLeftCell="A10" zoomScale="180" zoomScaleNormal="180" zoomScalePageLayoutView="180" workbookViewId="0">
      <selection activeCell="H21" sqref="H21"/>
    </sheetView>
  </sheetViews>
  <sheetFormatPr baseColWidth="10" defaultRowHeight="16" x14ac:dyDescent="0.2"/>
  <cols>
    <col min="3" max="3" width="23.83203125" customWidth="1"/>
    <col min="4" max="4" width="17.5" customWidth="1"/>
    <col min="5" max="5" width="15.1640625" customWidth="1"/>
    <col min="6" max="6" width="14.33203125" customWidth="1"/>
  </cols>
  <sheetData>
    <row r="14" spans="1:6" x14ac:dyDescent="0.2">
      <c r="A14" s="1" t="s">
        <v>40</v>
      </c>
    </row>
    <row r="16" spans="1:6" x14ac:dyDescent="0.2">
      <c r="C16" s="81" t="s">
        <v>63</v>
      </c>
      <c r="D16" s="81"/>
      <c r="E16" s="81"/>
      <c r="F16" s="81"/>
    </row>
    <row r="17" spans="3:6" x14ac:dyDescent="0.2">
      <c r="C17" s="81" t="s">
        <v>66</v>
      </c>
      <c r="D17" s="81"/>
      <c r="E17" s="81"/>
      <c r="F17" s="81"/>
    </row>
    <row r="18" spans="3:6" x14ac:dyDescent="0.2">
      <c r="C18" s="81" t="s">
        <v>65</v>
      </c>
      <c r="D18" s="81"/>
      <c r="E18" s="81"/>
      <c r="F18" s="81"/>
    </row>
    <row r="20" spans="3:6" x14ac:dyDescent="0.2">
      <c r="C20" s="11"/>
      <c r="D20" s="11" t="s">
        <v>59</v>
      </c>
      <c r="E20" s="11" t="s">
        <v>60</v>
      </c>
      <c r="F20" s="11" t="s">
        <v>61</v>
      </c>
    </row>
    <row r="21" spans="3:6" x14ac:dyDescent="0.2">
      <c r="C21" t="s">
        <v>62</v>
      </c>
      <c r="D21" s="9">
        <v>0</v>
      </c>
      <c r="E21" s="9">
        <v>0</v>
      </c>
      <c r="F21" s="9">
        <f>SUM(D21:E21)</f>
        <v>0</v>
      </c>
    </row>
    <row r="22" spans="3:6" x14ac:dyDescent="0.2">
      <c r="C22" t="s">
        <v>91</v>
      </c>
      <c r="D22" s="9">
        <v>56000</v>
      </c>
      <c r="E22" s="9"/>
      <c r="F22" s="9">
        <f>SUM(D22:E22)</f>
        <v>56000</v>
      </c>
    </row>
    <row r="23" spans="3:6" x14ac:dyDescent="0.2">
      <c r="C23" t="s">
        <v>92</v>
      </c>
      <c r="D23" s="9"/>
      <c r="E23" s="9">
        <v>1500</v>
      </c>
      <c r="F23" s="9">
        <v>1500</v>
      </c>
    </row>
    <row r="24" spans="3:6" x14ac:dyDescent="0.2">
      <c r="C24" t="s">
        <v>93</v>
      </c>
      <c r="D24" s="9"/>
      <c r="E24" s="9">
        <v>-100</v>
      </c>
      <c r="F24" s="9">
        <v>-100</v>
      </c>
    </row>
    <row r="25" spans="3:6" x14ac:dyDescent="0.2">
      <c r="C25" t="s">
        <v>94</v>
      </c>
      <c r="D25" s="9">
        <v>-7800</v>
      </c>
      <c r="E25" s="9"/>
      <c r="F25" s="9">
        <v>-7800</v>
      </c>
    </row>
    <row r="26" spans="3:6" ht="17" thickBot="1" x14ac:dyDescent="0.25">
      <c r="D26" s="17">
        <f>SUM(D22:D25)</f>
        <v>48200</v>
      </c>
      <c r="E26" s="17">
        <f>SUM(E22:E25)</f>
        <v>1400</v>
      </c>
      <c r="F26" s="17">
        <f>SUM(F22:F25)</f>
        <v>49600</v>
      </c>
    </row>
    <row r="27" spans="3:6" ht="17" thickTop="1" x14ac:dyDescent="0.2"/>
  </sheetData>
  <mergeCells count="3">
    <mergeCell ref="C16:F16"/>
    <mergeCell ref="C17:F17"/>
    <mergeCell ref="C18:F18"/>
  </mergeCells>
  <pageMargins left="0.7" right="0.7" top="0.75" bottom="0.75" header="0.3" footer="0.3"/>
  <ignoredErrors>
    <ignoredError sqref="D26:E26" formulaRange="1"/>
  </ignoredErrors>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9:G69"/>
  <sheetViews>
    <sheetView zoomScale="160" zoomScaleNormal="160" zoomScalePageLayoutView="160" workbookViewId="0">
      <selection activeCell="I67" sqref="I67"/>
    </sheetView>
  </sheetViews>
  <sheetFormatPr baseColWidth="10" defaultRowHeight="16" x14ac:dyDescent="0.2"/>
  <cols>
    <col min="3" max="3" width="14.5" bestFit="1" customWidth="1"/>
    <col min="4" max="4" width="21" customWidth="1"/>
    <col min="5" max="5" width="14.6640625" customWidth="1"/>
    <col min="6" max="6" width="17" customWidth="1"/>
    <col min="7" max="7" width="12.33203125" bestFit="1" customWidth="1"/>
    <col min="8" max="8" width="8.83203125" customWidth="1"/>
    <col min="9" max="9" width="11.33203125" bestFit="1" customWidth="1"/>
    <col min="11" max="11" width="12" bestFit="1" customWidth="1"/>
    <col min="13" max="13" width="7.6640625" customWidth="1"/>
    <col min="14" max="14" width="10.33203125" customWidth="1"/>
    <col min="15" max="15" width="5.83203125" customWidth="1"/>
    <col min="18" max="18" width="9.1640625" customWidth="1"/>
    <col min="19" max="19" width="10.33203125" customWidth="1"/>
  </cols>
  <sheetData>
    <row r="19" spans="1:6" x14ac:dyDescent="0.2">
      <c r="A19" s="1" t="s">
        <v>1</v>
      </c>
    </row>
    <row r="20" spans="1:6" x14ac:dyDescent="0.2">
      <c r="A20" s="1" t="s">
        <v>0</v>
      </c>
    </row>
    <row r="21" spans="1:6" x14ac:dyDescent="0.2">
      <c r="A21" s="1" t="s">
        <v>3</v>
      </c>
    </row>
    <row r="22" spans="1:6" x14ac:dyDescent="0.2">
      <c r="A22" s="1" t="s">
        <v>2</v>
      </c>
    </row>
    <row r="24" spans="1:6" x14ac:dyDescent="0.2">
      <c r="D24" s="81" t="s">
        <v>68</v>
      </c>
      <c r="E24" s="81"/>
      <c r="F24" s="81"/>
    </row>
    <row r="25" spans="1:6" x14ac:dyDescent="0.2">
      <c r="D25" s="81" t="s">
        <v>64</v>
      </c>
      <c r="E25" s="81"/>
      <c r="F25" s="81"/>
    </row>
    <row r="27" spans="1:6" x14ac:dyDescent="0.2">
      <c r="D27" s="11" t="s">
        <v>45</v>
      </c>
      <c r="E27" s="11" t="s">
        <v>46</v>
      </c>
      <c r="F27" s="11" t="s">
        <v>47</v>
      </c>
    </row>
    <row r="28" spans="1:6" x14ac:dyDescent="0.2">
      <c r="D28" s="82" t="s">
        <v>69</v>
      </c>
      <c r="E28" s="82"/>
      <c r="F28" s="82"/>
    </row>
    <row r="29" spans="1:6" x14ac:dyDescent="0.2">
      <c r="D29" s="9" t="s">
        <v>70</v>
      </c>
      <c r="E29" s="9"/>
      <c r="F29" s="9">
        <v>257350</v>
      </c>
    </row>
    <row r="30" spans="1:6" x14ac:dyDescent="0.2">
      <c r="D30" s="9"/>
      <c r="E30" s="9"/>
      <c r="F30" s="9"/>
    </row>
    <row r="31" spans="1:6" x14ac:dyDescent="0.2">
      <c r="D31" s="9" t="s">
        <v>71</v>
      </c>
      <c r="E31" s="9"/>
      <c r="F31" s="9">
        <f>SUM(F29:F30)</f>
        <v>257350</v>
      </c>
    </row>
    <row r="32" spans="1:6" x14ac:dyDescent="0.2">
      <c r="D32" s="83" t="s">
        <v>72</v>
      </c>
      <c r="E32" s="83"/>
      <c r="F32" s="83"/>
    </row>
    <row r="33" spans="4:7" x14ac:dyDescent="0.2">
      <c r="D33" s="9" t="s">
        <v>73</v>
      </c>
      <c r="E33" s="9">
        <v>32000</v>
      </c>
      <c r="F33" s="9"/>
    </row>
    <row r="34" spans="4:7" x14ac:dyDescent="0.2">
      <c r="D34" s="9" t="s">
        <v>74</v>
      </c>
      <c r="E34" s="9">
        <v>126500</v>
      </c>
      <c r="F34" s="9"/>
    </row>
    <row r="35" spans="4:7" x14ac:dyDescent="0.2">
      <c r="D35" s="79" t="s">
        <v>75</v>
      </c>
      <c r="E35" s="9">
        <v>56900</v>
      </c>
      <c r="F35" s="9"/>
    </row>
    <row r="36" spans="4:7" x14ac:dyDescent="0.2">
      <c r="D36" s="9"/>
      <c r="E36" s="9"/>
      <c r="F36" s="9"/>
    </row>
    <row r="37" spans="4:7" x14ac:dyDescent="0.2">
      <c r="D37" s="9" t="s">
        <v>76</v>
      </c>
      <c r="E37" s="9"/>
      <c r="F37" s="18">
        <f>SUM(E33:E36)</f>
        <v>215400</v>
      </c>
    </row>
    <row r="38" spans="4:7" ht="17" thickBot="1" x14ac:dyDescent="0.25">
      <c r="D38" s="9" t="s">
        <v>77</v>
      </c>
      <c r="E38" s="9"/>
      <c r="F38" s="17">
        <f>F31-F37</f>
        <v>41950</v>
      </c>
    </row>
    <row r="39" spans="4:7" ht="17" thickTop="1" x14ac:dyDescent="0.2"/>
    <row r="40" spans="4:7" x14ac:dyDescent="0.2">
      <c r="D40" s="81" t="s">
        <v>68</v>
      </c>
      <c r="E40" s="81"/>
      <c r="F40" s="81"/>
    </row>
    <row r="41" spans="4:7" x14ac:dyDescent="0.2">
      <c r="D41" s="81" t="s">
        <v>66</v>
      </c>
      <c r="E41" s="81"/>
      <c r="F41" s="81"/>
    </row>
    <row r="43" spans="4:7" x14ac:dyDescent="0.2">
      <c r="D43" s="11"/>
      <c r="E43" s="11" t="s">
        <v>60</v>
      </c>
      <c r="F43" s="11" t="s">
        <v>59</v>
      </c>
      <c r="G43" s="11" t="s">
        <v>61</v>
      </c>
    </row>
    <row r="44" spans="4:7" x14ac:dyDescent="0.2">
      <c r="E44" s="9">
        <v>50000</v>
      </c>
      <c r="F44" s="9">
        <v>38900</v>
      </c>
      <c r="G44" s="9">
        <f>SUM(E44,F44)</f>
        <v>88900</v>
      </c>
    </row>
    <row r="45" spans="4:7" x14ac:dyDescent="0.2">
      <c r="D45" t="s">
        <v>78</v>
      </c>
      <c r="E45" s="9"/>
      <c r="F45" s="9">
        <v>-36000</v>
      </c>
      <c r="G45" s="9">
        <v>-36000</v>
      </c>
    </row>
    <row r="46" spans="4:7" x14ac:dyDescent="0.2">
      <c r="D46" t="s">
        <v>77</v>
      </c>
      <c r="E46" s="9"/>
      <c r="F46" s="9">
        <f>F38</f>
        <v>41950</v>
      </c>
      <c r="G46" s="80">
        <v>41950</v>
      </c>
    </row>
    <row r="47" spans="4:7" ht="17" thickBot="1" x14ac:dyDescent="0.25">
      <c r="E47" s="17">
        <f>SUM(E44:E46)</f>
        <v>50000</v>
      </c>
      <c r="F47" s="17">
        <f>SUM(F44:F46)</f>
        <v>44850</v>
      </c>
      <c r="G47" s="17">
        <f>SUM(G44:G46)</f>
        <v>94850</v>
      </c>
    </row>
    <row r="48" spans="4:7" ht="17" thickTop="1" x14ac:dyDescent="0.2"/>
    <row r="49" spans="4:6" x14ac:dyDescent="0.2">
      <c r="D49" s="81" t="s">
        <v>68</v>
      </c>
      <c r="E49" s="81"/>
      <c r="F49" s="81"/>
    </row>
    <row r="50" spans="4:6" x14ac:dyDescent="0.2">
      <c r="D50" s="81" t="s">
        <v>79</v>
      </c>
      <c r="E50" s="81"/>
      <c r="F50" s="81"/>
    </row>
    <row r="52" spans="4:6" x14ac:dyDescent="0.2">
      <c r="D52" s="11" t="s">
        <v>45</v>
      </c>
      <c r="E52" s="11" t="s">
        <v>46</v>
      </c>
      <c r="F52" s="11" t="s">
        <v>47</v>
      </c>
    </row>
    <row r="53" spans="4:6" x14ac:dyDescent="0.2">
      <c r="D53" s="85" t="s">
        <v>80</v>
      </c>
      <c r="E53" s="85"/>
      <c r="F53" s="85"/>
    </row>
    <row r="54" spans="4:6" x14ac:dyDescent="0.2">
      <c r="D54" s="9" t="s">
        <v>81</v>
      </c>
      <c r="E54" s="9"/>
      <c r="F54" s="9">
        <v>54650</v>
      </c>
    </row>
    <row r="55" spans="4:6" x14ac:dyDescent="0.2">
      <c r="D55" s="9" t="s">
        <v>82</v>
      </c>
      <c r="E55" s="9"/>
      <c r="F55" s="9">
        <v>28750</v>
      </c>
    </row>
    <row r="56" spans="4:6" x14ac:dyDescent="0.2">
      <c r="D56" s="9" t="s">
        <v>83</v>
      </c>
      <c r="E56" s="9"/>
      <c r="F56" s="9">
        <v>8000</v>
      </c>
    </row>
    <row r="57" spans="4:6" x14ac:dyDescent="0.2">
      <c r="D57" s="9" t="s">
        <v>84</v>
      </c>
      <c r="E57" s="9"/>
      <c r="F57" s="9">
        <v>22000</v>
      </c>
    </row>
    <row r="58" spans="4:6" ht="17" thickBot="1" x14ac:dyDescent="0.25">
      <c r="D58" s="9"/>
      <c r="E58" s="9"/>
      <c r="F58" s="17">
        <f>SUM(F54:F57)</f>
        <v>113400</v>
      </c>
    </row>
    <row r="59" spans="4:6" ht="17" thickTop="1" x14ac:dyDescent="0.2">
      <c r="D59" s="84" t="s">
        <v>85</v>
      </c>
      <c r="E59" s="84"/>
      <c r="F59" s="84"/>
    </row>
    <row r="60" spans="4:6" x14ac:dyDescent="0.2">
      <c r="D60" s="9" t="s">
        <v>86</v>
      </c>
      <c r="E60" s="9"/>
      <c r="F60" s="9">
        <v>14300</v>
      </c>
    </row>
    <row r="61" spans="4:6" x14ac:dyDescent="0.2">
      <c r="D61" s="9" t="s">
        <v>87</v>
      </c>
      <c r="E61" s="9"/>
      <c r="F61" s="9">
        <v>4250</v>
      </c>
    </row>
    <row r="62" spans="4:6" x14ac:dyDescent="0.2">
      <c r="D62" s="9"/>
      <c r="E62" s="9"/>
      <c r="F62" s="59">
        <f>SUM(F60:F61)</f>
        <v>18550</v>
      </c>
    </row>
    <row r="63" spans="4:6" x14ac:dyDescent="0.2">
      <c r="D63" s="84" t="s">
        <v>88</v>
      </c>
      <c r="E63" s="84"/>
      <c r="F63" s="84"/>
    </row>
    <row r="64" spans="4:6" x14ac:dyDescent="0.2">
      <c r="D64" s="9" t="s">
        <v>60</v>
      </c>
      <c r="E64" s="9"/>
      <c r="F64" s="9">
        <f>E47</f>
        <v>50000</v>
      </c>
    </row>
    <row r="65" spans="4:6" x14ac:dyDescent="0.2">
      <c r="D65" s="9" t="s">
        <v>89</v>
      </c>
      <c r="E65" s="9"/>
      <c r="F65" s="9">
        <f>F47</f>
        <v>44850</v>
      </c>
    </row>
    <row r="66" spans="4:6" x14ac:dyDescent="0.2">
      <c r="D66" s="9"/>
      <c r="E66" s="9"/>
      <c r="F66" s="59">
        <f>SUM(F64:F65)</f>
        <v>94850</v>
      </c>
    </row>
    <row r="67" spans="4:6" x14ac:dyDescent="0.2">
      <c r="D67" s="9"/>
      <c r="E67" s="9"/>
      <c r="F67" s="9"/>
    </row>
    <row r="68" spans="4:6" ht="17" thickBot="1" x14ac:dyDescent="0.25">
      <c r="D68" s="9" t="s">
        <v>90</v>
      </c>
      <c r="E68" s="9"/>
      <c r="F68" s="17">
        <f>SUM(F62,F66)</f>
        <v>113400</v>
      </c>
    </row>
    <row r="69" spans="4:6" ht="17" thickTop="1" x14ac:dyDescent="0.2"/>
  </sheetData>
  <mergeCells count="11">
    <mergeCell ref="D41:F41"/>
    <mergeCell ref="D49:F49"/>
    <mergeCell ref="D50:F50"/>
    <mergeCell ref="D59:F59"/>
    <mergeCell ref="D63:F63"/>
    <mergeCell ref="D53:F53"/>
    <mergeCell ref="D28:F28"/>
    <mergeCell ref="D32:F32"/>
    <mergeCell ref="D24:F24"/>
    <mergeCell ref="D25:F25"/>
    <mergeCell ref="D40:F40"/>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97C3BA-E22C-A74A-9AAE-540FBBF4E8DB}">
  <dimension ref="A1:K48"/>
  <sheetViews>
    <sheetView zoomScale="150" zoomScaleNormal="150" zoomScalePageLayoutView="150" workbookViewId="0">
      <selection activeCell="B16" sqref="B16"/>
    </sheetView>
  </sheetViews>
  <sheetFormatPr baseColWidth="10" defaultColWidth="15.6640625" defaultRowHeight="16" x14ac:dyDescent="0.2"/>
  <cols>
    <col min="1" max="1" width="17" customWidth="1"/>
    <col min="2" max="10" width="11.83203125" customWidth="1"/>
  </cols>
  <sheetData>
    <row r="1" spans="1:11" x14ac:dyDescent="0.2">
      <c r="A1" t="s">
        <v>19</v>
      </c>
    </row>
    <row r="3" spans="1:11" x14ac:dyDescent="0.2">
      <c r="A3" t="s">
        <v>10</v>
      </c>
    </row>
    <row r="4" spans="1:11" x14ac:dyDescent="0.2">
      <c r="A4" t="s">
        <v>18</v>
      </c>
    </row>
    <row r="6" spans="1:11" ht="34" x14ac:dyDescent="0.2">
      <c r="A6" s="5"/>
      <c r="B6" s="6" t="s">
        <v>11</v>
      </c>
      <c r="C6" s="6" t="s">
        <v>12</v>
      </c>
      <c r="D6" s="6" t="s">
        <v>13</v>
      </c>
    </row>
    <row r="7" spans="1:11" x14ac:dyDescent="0.2">
      <c r="A7" s="5" t="s">
        <v>14</v>
      </c>
      <c r="B7" s="5">
        <v>100</v>
      </c>
      <c r="C7" s="7">
        <v>20</v>
      </c>
      <c r="D7" s="5"/>
    </row>
    <row r="8" spans="1:11" x14ac:dyDescent="0.2">
      <c r="A8" s="5" t="s">
        <v>15</v>
      </c>
      <c r="B8" s="5">
        <v>400</v>
      </c>
      <c r="C8" s="7">
        <v>22</v>
      </c>
      <c r="D8" s="5"/>
    </row>
    <row r="9" spans="1:11" x14ac:dyDescent="0.2">
      <c r="A9" s="5" t="s">
        <v>16</v>
      </c>
      <c r="B9" s="5">
        <v>300</v>
      </c>
      <c r="C9" s="7"/>
      <c r="D9" s="7">
        <v>30</v>
      </c>
    </row>
    <row r="10" spans="1:11" x14ac:dyDescent="0.2">
      <c r="A10" s="5" t="s">
        <v>15</v>
      </c>
      <c r="B10" s="5">
        <v>200</v>
      </c>
      <c r="C10" s="7">
        <v>24</v>
      </c>
      <c r="D10" s="5"/>
    </row>
    <row r="11" spans="1:11" x14ac:dyDescent="0.2">
      <c r="A11" s="5" t="s">
        <v>16</v>
      </c>
      <c r="B11" s="5">
        <v>180</v>
      </c>
      <c r="C11" s="5"/>
      <c r="D11" s="7">
        <v>35</v>
      </c>
    </row>
    <row r="12" spans="1:11" x14ac:dyDescent="0.2">
      <c r="A12" s="5" t="s">
        <v>17</v>
      </c>
      <c r="B12" s="5">
        <f>B7+B8-B9+B10-B11</f>
        <v>220</v>
      </c>
      <c r="C12" s="5"/>
      <c r="D12" s="5"/>
    </row>
    <row r="13" spans="1:11" s="96" customFormat="1" ht="17" thickBot="1" x14ac:dyDescent="0.25"/>
    <row r="14" spans="1:11" ht="22" thickTop="1" x14ac:dyDescent="0.2">
      <c r="C14" s="89" t="s">
        <v>184</v>
      </c>
      <c r="D14" s="90"/>
      <c r="E14" s="90"/>
      <c r="F14" s="90"/>
      <c r="G14" s="90"/>
      <c r="H14" s="90"/>
      <c r="I14" s="90"/>
      <c r="J14" s="90"/>
      <c r="K14" s="90"/>
    </row>
    <row r="15" spans="1:11" ht="17" thickBot="1" x14ac:dyDescent="0.25">
      <c r="C15" s="86" t="s">
        <v>185</v>
      </c>
      <c r="D15" s="87"/>
      <c r="E15" s="88"/>
      <c r="F15" s="86" t="s">
        <v>187</v>
      </c>
      <c r="G15" s="87"/>
      <c r="H15" s="88"/>
      <c r="I15" s="87" t="s">
        <v>188</v>
      </c>
      <c r="J15" s="87"/>
      <c r="K15" s="88"/>
    </row>
    <row r="16" spans="1:11" ht="17" thickBot="1" x14ac:dyDescent="0.25">
      <c r="C16" s="61" t="s">
        <v>189</v>
      </c>
      <c r="D16" s="62" t="s">
        <v>190</v>
      </c>
      <c r="E16" s="63" t="s">
        <v>61</v>
      </c>
      <c r="F16" s="61" t="s">
        <v>189</v>
      </c>
      <c r="G16" s="62" t="s">
        <v>190</v>
      </c>
      <c r="H16" s="63" t="s">
        <v>61</v>
      </c>
      <c r="I16" s="64" t="s">
        <v>189</v>
      </c>
      <c r="J16" s="62" t="s">
        <v>190</v>
      </c>
      <c r="K16" s="63" t="s">
        <v>61</v>
      </c>
    </row>
    <row r="17" spans="3:11" x14ac:dyDescent="0.2">
      <c r="C17" s="57"/>
      <c r="D17" s="18"/>
      <c r="E17" s="55"/>
      <c r="F17" s="57"/>
      <c r="G17" s="18"/>
      <c r="H17" s="55"/>
      <c r="I17" s="11">
        <v>100</v>
      </c>
      <c r="J17" s="18">
        <v>20</v>
      </c>
      <c r="K17" s="55">
        <f>I17*J17</f>
        <v>2000</v>
      </c>
    </row>
    <row r="18" spans="3:11" x14ac:dyDescent="0.2">
      <c r="C18" s="56">
        <v>400</v>
      </c>
      <c r="D18" s="9">
        <v>22</v>
      </c>
      <c r="E18" s="54">
        <f>C18*D18</f>
        <v>8800</v>
      </c>
      <c r="F18" s="56"/>
      <c r="G18" s="9"/>
      <c r="H18" s="54"/>
      <c r="I18">
        <v>100</v>
      </c>
      <c r="J18" s="9">
        <v>20</v>
      </c>
      <c r="K18" s="54">
        <f>I18*J18</f>
        <v>2000</v>
      </c>
    </row>
    <row r="19" spans="3:11" x14ac:dyDescent="0.2">
      <c r="C19" s="57" t="s">
        <v>186</v>
      </c>
      <c r="D19" s="18"/>
      <c r="E19" s="55"/>
      <c r="F19" s="57"/>
      <c r="G19" s="18"/>
      <c r="H19" s="55"/>
      <c r="I19" s="11">
        <v>400</v>
      </c>
      <c r="J19" s="18">
        <v>22</v>
      </c>
      <c r="K19" s="55">
        <f>I19*J19</f>
        <v>8800</v>
      </c>
    </row>
    <row r="20" spans="3:11" x14ac:dyDescent="0.2">
      <c r="C20" s="56"/>
      <c r="D20" s="9"/>
      <c r="E20" s="54"/>
      <c r="F20" s="56">
        <v>100</v>
      </c>
      <c r="G20" s="9">
        <v>20</v>
      </c>
      <c r="H20" s="54">
        <f>F20*G20</f>
        <v>2000</v>
      </c>
      <c r="I20">
        <v>200</v>
      </c>
      <c r="J20" s="9">
        <v>22</v>
      </c>
      <c r="K20" s="54">
        <f t="shared" ref="K20:K25" si="0">I20*J20</f>
        <v>4400</v>
      </c>
    </row>
    <row r="21" spans="3:11" x14ac:dyDescent="0.2">
      <c r="C21" s="57"/>
      <c r="D21" s="18"/>
      <c r="E21" s="55"/>
      <c r="F21" s="57">
        <v>200</v>
      </c>
      <c r="G21" s="18">
        <v>22</v>
      </c>
      <c r="H21" s="55">
        <f t="shared" ref="H21:H24" si="1">F21*G21</f>
        <v>4400</v>
      </c>
      <c r="I21" s="11"/>
      <c r="J21" s="18"/>
      <c r="K21" s="55"/>
    </row>
    <row r="22" spans="3:11" x14ac:dyDescent="0.2">
      <c r="C22" s="56">
        <v>200</v>
      </c>
      <c r="D22" s="9">
        <v>24</v>
      </c>
      <c r="E22" s="54">
        <f t="shared" ref="E22" si="2">C22*D22</f>
        <v>4800</v>
      </c>
      <c r="F22" s="56"/>
      <c r="G22" s="9"/>
      <c r="H22" s="60"/>
      <c r="I22">
        <v>200</v>
      </c>
      <c r="J22" s="9">
        <v>22</v>
      </c>
      <c r="K22" s="54">
        <f>I22*J22</f>
        <v>4400</v>
      </c>
    </row>
    <row r="23" spans="3:11" x14ac:dyDescent="0.2">
      <c r="C23" s="57"/>
      <c r="D23" s="18"/>
      <c r="E23" s="55"/>
      <c r="F23" s="57"/>
      <c r="G23" s="18"/>
      <c r="H23" s="55"/>
      <c r="I23" s="11">
        <v>200</v>
      </c>
      <c r="J23" s="18">
        <v>24</v>
      </c>
      <c r="K23" s="55">
        <f t="shared" ref="K23" si="3">I23*J23</f>
        <v>4800</v>
      </c>
    </row>
    <row r="24" spans="3:11" x14ac:dyDescent="0.2">
      <c r="C24" s="56"/>
      <c r="D24" s="9"/>
      <c r="E24" s="54"/>
      <c r="F24" s="56">
        <v>180</v>
      </c>
      <c r="G24" s="9">
        <v>22</v>
      </c>
      <c r="H24" s="54">
        <f t="shared" si="1"/>
        <v>3960</v>
      </c>
      <c r="I24" s="65">
        <v>20</v>
      </c>
      <c r="J24" s="66">
        <v>22</v>
      </c>
      <c r="K24" s="67">
        <f t="shared" si="0"/>
        <v>440</v>
      </c>
    </row>
    <row r="25" spans="3:11" x14ac:dyDescent="0.2">
      <c r="C25" s="57"/>
      <c r="D25" s="18"/>
      <c r="E25" s="55"/>
      <c r="F25" s="57"/>
      <c r="G25" s="18"/>
      <c r="H25" s="55"/>
      <c r="I25" s="68">
        <v>200</v>
      </c>
      <c r="J25" s="69">
        <v>24</v>
      </c>
      <c r="K25" s="70">
        <f t="shared" si="0"/>
        <v>4800</v>
      </c>
    </row>
    <row r="26" spans="3:11" x14ac:dyDescent="0.2">
      <c r="D26" s="9"/>
      <c r="E26" s="9"/>
      <c r="G26" s="9"/>
      <c r="H26" s="9"/>
      <c r="J26" s="9"/>
      <c r="K26" s="9"/>
    </row>
    <row r="27" spans="3:11" x14ac:dyDescent="0.2">
      <c r="E27" s="9"/>
      <c r="G27" s="34" t="s">
        <v>193</v>
      </c>
      <c r="H27" s="9">
        <f>300*30+180*35</f>
        <v>15300</v>
      </c>
      <c r="J27" s="9"/>
      <c r="K27" s="9"/>
    </row>
    <row r="28" spans="3:11" x14ac:dyDescent="0.2">
      <c r="E28" s="9"/>
      <c r="G28" s="34" t="s">
        <v>191</v>
      </c>
      <c r="H28" s="9">
        <f>SUM(H20:H25)</f>
        <v>10360</v>
      </c>
      <c r="J28" s="9"/>
      <c r="K28" s="9"/>
    </row>
    <row r="29" spans="3:11" x14ac:dyDescent="0.2">
      <c r="E29" s="9"/>
      <c r="G29" s="1" t="s">
        <v>192</v>
      </c>
      <c r="H29" s="9">
        <f>H27-H28</f>
        <v>4940</v>
      </c>
      <c r="J29" s="9"/>
      <c r="K29" s="9"/>
    </row>
    <row r="30" spans="3:11" x14ac:dyDescent="0.2">
      <c r="D30" s="9"/>
      <c r="E30" s="9"/>
      <c r="G30" s="9"/>
      <c r="H30" s="9"/>
      <c r="J30" s="9"/>
      <c r="K30" s="9"/>
    </row>
    <row r="31" spans="3:11" ht="21" x14ac:dyDescent="0.2">
      <c r="C31" s="89" t="s">
        <v>183</v>
      </c>
      <c r="D31" s="90"/>
      <c r="E31" s="90"/>
      <c r="F31" s="90"/>
      <c r="G31" s="90"/>
      <c r="H31" s="90"/>
      <c r="I31" s="90"/>
      <c r="J31" s="90"/>
      <c r="K31" s="90"/>
    </row>
    <row r="32" spans="3:11" ht="17" thickBot="1" x14ac:dyDescent="0.25">
      <c r="C32" s="86" t="s">
        <v>185</v>
      </c>
      <c r="D32" s="87"/>
      <c r="E32" s="88"/>
      <c r="F32" s="86" t="s">
        <v>187</v>
      </c>
      <c r="G32" s="87"/>
      <c r="H32" s="88"/>
      <c r="I32" s="87" t="s">
        <v>188</v>
      </c>
      <c r="J32" s="87"/>
      <c r="K32" s="88"/>
    </row>
    <row r="33" spans="3:11" ht="17" thickBot="1" x14ac:dyDescent="0.25">
      <c r="C33" s="61" t="s">
        <v>189</v>
      </c>
      <c r="D33" s="62" t="s">
        <v>190</v>
      </c>
      <c r="E33" s="63" t="s">
        <v>61</v>
      </c>
      <c r="F33" s="61" t="s">
        <v>189</v>
      </c>
      <c r="G33" s="62" t="s">
        <v>190</v>
      </c>
      <c r="H33" s="63" t="s">
        <v>61</v>
      </c>
      <c r="I33" s="64" t="s">
        <v>189</v>
      </c>
      <c r="J33" s="62" t="s">
        <v>190</v>
      </c>
      <c r="K33" s="63" t="s">
        <v>61</v>
      </c>
    </row>
    <row r="34" spans="3:11" x14ac:dyDescent="0.2">
      <c r="C34" s="57"/>
      <c r="D34" s="18"/>
      <c r="E34" s="55"/>
      <c r="F34" s="57"/>
      <c r="G34" s="18"/>
      <c r="H34" s="55"/>
      <c r="I34" s="11">
        <v>100</v>
      </c>
      <c r="J34" s="18">
        <v>20</v>
      </c>
      <c r="K34" s="55">
        <f>I34*J34</f>
        <v>2000</v>
      </c>
    </row>
    <row r="35" spans="3:11" x14ac:dyDescent="0.2">
      <c r="C35" s="56">
        <v>400</v>
      </c>
      <c r="D35" s="9">
        <v>22</v>
      </c>
      <c r="E35" s="54">
        <f>C35*D35</f>
        <v>8800</v>
      </c>
      <c r="F35" s="56"/>
      <c r="G35" s="9"/>
      <c r="H35" s="54"/>
      <c r="I35">
        <v>100</v>
      </c>
      <c r="J35" s="9">
        <v>20</v>
      </c>
      <c r="K35" s="54">
        <f>I35*J35</f>
        <v>2000</v>
      </c>
    </row>
    <row r="36" spans="3:11" x14ac:dyDescent="0.2">
      <c r="C36" s="57" t="s">
        <v>186</v>
      </c>
      <c r="D36" s="18"/>
      <c r="E36" s="55"/>
      <c r="F36" s="57"/>
      <c r="G36" s="18"/>
      <c r="H36" s="55"/>
      <c r="I36" s="57">
        <v>400</v>
      </c>
      <c r="J36" s="18">
        <v>22</v>
      </c>
      <c r="K36" s="55">
        <f>I36*J36</f>
        <v>8800</v>
      </c>
    </row>
    <row r="37" spans="3:11" x14ac:dyDescent="0.2">
      <c r="C37" s="56"/>
      <c r="D37" s="9"/>
      <c r="E37" s="54"/>
      <c r="F37" s="56">
        <v>300</v>
      </c>
      <c r="G37" s="9">
        <v>22</v>
      </c>
      <c r="H37" s="9">
        <f>F37*G37</f>
        <v>6600</v>
      </c>
      <c r="I37" s="56">
        <v>100</v>
      </c>
      <c r="J37" s="9">
        <v>20</v>
      </c>
      <c r="K37" s="54">
        <f t="shared" ref="K37" si="4">I37*J37</f>
        <v>2000</v>
      </c>
    </row>
    <row r="38" spans="3:11" x14ac:dyDescent="0.2">
      <c r="C38" s="57"/>
      <c r="D38" s="18"/>
      <c r="E38" s="55"/>
      <c r="F38" s="57"/>
      <c r="G38" s="18"/>
      <c r="H38" s="55"/>
      <c r="I38" s="11">
        <v>100</v>
      </c>
      <c r="J38" s="18">
        <v>22</v>
      </c>
      <c r="K38" s="55">
        <f t="shared" ref="K38:K39" si="5">I38*J38</f>
        <v>2200</v>
      </c>
    </row>
    <row r="39" spans="3:11" x14ac:dyDescent="0.2">
      <c r="C39" s="56">
        <v>200</v>
      </c>
      <c r="D39" s="9">
        <v>24</v>
      </c>
      <c r="E39" s="54">
        <f t="shared" ref="E39" si="6">C39*D39</f>
        <v>4800</v>
      </c>
      <c r="F39" s="56"/>
      <c r="G39" s="9"/>
      <c r="H39" s="60"/>
      <c r="I39" s="56">
        <v>100</v>
      </c>
      <c r="J39" s="9">
        <v>20</v>
      </c>
      <c r="K39" s="54">
        <f t="shared" si="5"/>
        <v>2000</v>
      </c>
    </row>
    <row r="40" spans="3:11" x14ac:dyDescent="0.2">
      <c r="C40" s="56"/>
      <c r="D40" s="9"/>
      <c r="E40" s="54"/>
      <c r="F40" s="56"/>
      <c r="G40" s="9"/>
      <c r="H40" s="54"/>
      <c r="I40" s="56">
        <v>100</v>
      </c>
      <c r="J40" s="9">
        <v>22</v>
      </c>
      <c r="K40" s="54">
        <f t="shared" ref="K40:K42" si="7">I40*J40</f>
        <v>2200</v>
      </c>
    </row>
    <row r="41" spans="3:11" x14ac:dyDescent="0.2">
      <c r="C41" s="57"/>
      <c r="D41" s="18"/>
      <c r="E41" s="55"/>
      <c r="F41" s="11"/>
      <c r="G41" s="18"/>
      <c r="H41" s="55"/>
      <c r="I41" s="57">
        <v>200</v>
      </c>
      <c r="J41" s="18">
        <v>24</v>
      </c>
      <c r="K41" s="55">
        <f t="shared" si="7"/>
        <v>4800</v>
      </c>
    </row>
    <row r="42" spans="3:11" x14ac:dyDescent="0.2">
      <c r="C42" s="58"/>
      <c r="D42" s="59"/>
      <c r="E42" s="60"/>
      <c r="F42" s="56">
        <v>180</v>
      </c>
      <c r="G42" s="9">
        <v>24</v>
      </c>
      <c r="H42" s="60">
        <f>F42*G42</f>
        <v>4320</v>
      </c>
      <c r="I42" s="71">
        <v>100</v>
      </c>
      <c r="J42" s="66">
        <v>20</v>
      </c>
      <c r="K42" s="67">
        <f t="shared" si="7"/>
        <v>2000</v>
      </c>
    </row>
    <row r="43" spans="3:11" x14ac:dyDescent="0.2">
      <c r="C43" s="56"/>
      <c r="D43" s="9"/>
      <c r="E43" s="54"/>
      <c r="G43" s="9"/>
      <c r="H43" s="54"/>
      <c r="I43" s="71">
        <v>100</v>
      </c>
      <c r="J43" s="66">
        <v>22</v>
      </c>
      <c r="K43" s="67">
        <f t="shared" ref="K43:K44" si="8">I43*J43</f>
        <v>2200</v>
      </c>
    </row>
    <row r="44" spans="3:11" x14ac:dyDescent="0.2">
      <c r="C44" s="57"/>
      <c r="D44" s="18"/>
      <c r="E44" s="55"/>
      <c r="F44" s="11"/>
      <c r="G44" s="18"/>
      <c r="H44" s="55"/>
      <c r="I44" s="68">
        <v>20</v>
      </c>
      <c r="J44" s="69">
        <v>24</v>
      </c>
      <c r="K44" s="70">
        <f t="shared" si="8"/>
        <v>480</v>
      </c>
    </row>
    <row r="45" spans="3:11" x14ac:dyDescent="0.2">
      <c r="D45" s="9"/>
      <c r="E45" s="9"/>
      <c r="G45" s="9"/>
      <c r="H45" s="9"/>
      <c r="J45" s="9"/>
      <c r="K45" s="9"/>
    </row>
    <row r="46" spans="3:11" x14ac:dyDescent="0.2">
      <c r="E46" s="9"/>
      <c r="G46" s="34" t="s">
        <v>193</v>
      </c>
      <c r="H46" s="9">
        <f>300*30+180*35</f>
        <v>15300</v>
      </c>
      <c r="J46" s="9"/>
      <c r="K46" s="9"/>
    </row>
    <row r="47" spans="3:11" x14ac:dyDescent="0.2">
      <c r="E47" s="9"/>
      <c r="G47" s="34" t="s">
        <v>191</v>
      </c>
      <c r="H47" s="9">
        <f>SUM(H37:H44)</f>
        <v>10920</v>
      </c>
      <c r="J47" s="9"/>
      <c r="K47" s="9"/>
    </row>
    <row r="48" spans="3:11" x14ac:dyDescent="0.2">
      <c r="E48" s="9"/>
      <c r="G48" s="1" t="s">
        <v>192</v>
      </c>
      <c r="H48" s="9">
        <f>H46-H47</f>
        <v>4380</v>
      </c>
      <c r="J48" s="9"/>
      <c r="K48" s="9"/>
    </row>
  </sheetData>
  <mergeCells count="8">
    <mergeCell ref="C32:E32"/>
    <mergeCell ref="F32:H32"/>
    <mergeCell ref="I32:K32"/>
    <mergeCell ref="C15:E15"/>
    <mergeCell ref="F15:H15"/>
    <mergeCell ref="I15:K15"/>
    <mergeCell ref="C14:K14"/>
    <mergeCell ref="C31:K3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2AC455-0D37-FD4E-8DCA-E10325A96C04}">
  <dimension ref="A1:I75"/>
  <sheetViews>
    <sheetView topLeftCell="A74" zoomScale="150" zoomScaleNormal="150" workbookViewId="0">
      <selection activeCell="I75" sqref="I75"/>
    </sheetView>
  </sheetViews>
  <sheetFormatPr baseColWidth="10" defaultRowHeight="16" x14ac:dyDescent="0.2"/>
  <cols>
    <col min="3" max="3" width="31" customWidth="1"/>
    <col min="4" max="4" width="12.6640625" bestFit="1" customWidth="1"/>
    <col min="5" max="8" width="12.5" bestFit="1" customWidth="1"/>
  </cols>
  <sheetData>
    <row r="1" spans="1:7" x14ac:dyDescent="0.2">
      <c r="A1" s="1" t="s">
        <v>32</v>
      </c>
    </row>
    <row r="2" spans="1:7" x14ac:dyDescent="0.2">
      <c r="A2" t="s">
        <v>26</v>
      </c>
    </row>
    <row r="3" spans="1:7" x14ac:dyDescent="0.2">
      <c r="A3" t="s">
        <v>27</v>
      </c>
    </row>
    <row r="4" spans="1:7" x14ac:dyDescent="0.2">
      <c r="A4" t="s">
        <v>28</v>
      </c>
    </row>
    <row r="6" spans="1:7" x14ac:dyDescent="0.2">
      <c r="C6" s="32" t="s">
        <v>114</v>
      </c>
      <c r="D6" s="1"/>
      <c r="E6" s="1"/>
      <c r="F6" s="1"/>
      <c r="G6" s="1"/>
    </row>
    <row r="8" spans="1:7" x14ac:dyDescent="0.2">
      <c r="B8" s="1" t="s">
        <v>116</v>
      </c>
      <c r="C8" s="29" t="s">
        <v>115</v>
      </c>
    </row>
    <row r="9" spans="1:7" x14ac:dyDescent="0.2">
      <c r="B9" s="1"/>
      <c r="C9" s="12" t="s">
        <v>45</v>
      </c>
      <c r="D9" s="12" t="s">
        <v>46</v>
      </c>
      <c r="E9" s="12" t="s">
        <v>47</v>
      </c>
    </row>
    <row r="10" spans="1:7" x14ac:dyDescent="0.2">
      <c r="B10" s="1"/>
      <c r="C10" s="30" t="s">
        <v>123</v>
      </c>
      <c r="D10" s="33">
        <v>1500</v>
      </c>
      <c r="E10" s="15"/>
    </row>
    <row r="11" spans="1:7" x14ac:dyDescent="0.2">
      <c r="B11" s="1"/>
      <c r="C11" s="31" t="s">
        <v>124</v>
      </c>
      <c r="D11" s="33"/>
      <c r="E11" s="15">
        <v>1500</v>
      </c>
    </row>
    <row r="12" spans="1:7" x14ac:dyDescent="0.2">
      <c r="B12" s="1"/>
      <c r="C12" s="29"/>
      <c r="D12" s="29"/>
    </row>
    <row r="13" spans="1:7" x14ac:dyDescent="0.2">
      <c r="B13" s="1"/>
    </row>
    <row r="14" spans="1:7" x14ac:dyDescent="0.2">
      <c r="B14" s="1" t="s">
        <v>117</v>
      </c>
      <c r="C14" s="32" t="s">
        <v>118</v>
      </c>
    </row>
    <row r="16" spans="1:7" x14ac:dyDescent="0.2">
      <c r="C16" s="32" t="s">
        <v>122</v>
      </c>
    </row>
    <row r="18" spans="1:5" x14ac:dyDescent="0.2">
      <c r="C18" s="32" t="s">
        <v>119</v>
      </c>
    </row>
    <row r="20" spans="1:5" x14ac:dyDescent="0.2">
      <c r="C20" s="32" t="s">
        <v>120</v>
      </c>
    </row>
    <row r="22" spans="1:5" x14ac:dyDescent="0.2">
      <c r="C22" s="29" t="s">
        <v>121</v>
      </c>
      <c r="D22">
        <f>23000*0.1167</f>
        <v>2684.1</v>
      </c>
    </row>
    <row r="24" spans="1:5" x14ac:dyDescent="0.2">
      <c r="C24" s="29" t="s">
        <v>115</v>
      </c>
      <c r="D24" s="29"/>
    </row>
    <row r="25" spans="1:5" x14ac:dyDescent="0.2">
      <c r="C25" s="12" t="s">
        <v>45</v>
      </c>
      <c r="D25" s="12" t="s">
        <v>46</v>
      </c>
      <c r="E25" s="12" t="s">
        <v>47</v>
      </c>
    </row>
    <row r="26" spans="1:5" x14ac:dyDescent="0.2">
      <c r="C26" s="30" t="s">
        <v>125</v>
      </c>
      <c r="D26" s="33">
        <v>2684.1</v>
      </c>
      <c r="E26" s="15"/>
    </row>
    <row r="27" spans="1:5" x14ac:dyDescent="0.2">
      <c r="C27" s="31" t="s">
        <v>124</v>
      </c>
      <c r="D27" s="15"/>
      <c r="E27" s="33">
        <v>2684.1</v>
      </c>
    </row>
    <row r="28" spans="1:5" x14ac:dyDescent="0.2">
      <c r="C28" s="29"/>
      <c r="D28" s="29"/>
    </row>
    <row r="29" spans="1:5" x14ac:dyDescent="0.2">
      <c r="A29" s="1" t="s">
        <v>33</v>
      </c>
    </row>
    <row r="30" spans="1:5" x14ac:dyDescent="0.2">
      <c r="A30" t="s">
        <v>29</v>
      </c>
    </row>
    <row r="31" spans="1:5" x14ac:dyDescent="0.2">
      <c r="A31" t="s">
        <v>30</v>
      </c>
    </row>
    <row r="32" spans="1:5" x14ac:dyDescent="0.2">
      <c r="A32" t="s">
        <v>31</v>
      </c>
    </row>
    <row r="34" spans="1:8" x14ac:dyDescent="0.2">
      <c r="C34" s="1" t="s">
        <v>126</v>
      </c>
      <c r="D34" s="36" t="s">
        <v>127</v>
      </c>
    </row>
    <row r="35" spans="1:8" x14ac:dyDescent="0.2">
      <c r="C35" s="34" t="s">
        <v>128</v>
      </c>
      <c r="D35" s="35">
        <f>(100/3)*2</f>
        <v>66.666666666666671</v>
      </c>
      <c r="E35" s="1" t="s">
        <v>129</v>
      </c>
    </row>
    <row r="37" spans="1:8" x14ac:dyDescent="0.2">
      <c r="C37" s="12"/>
      <c r="D37" s="91" t="s">
        <v>130</v>
      </c>
      <c r="E37" s="92"/>
      <c r="F37" s="93"/>
      <c r="G37" s="91" t="s">
        <v>131</v>
      </c>
      <c r="H37" s="93"/>
    </row>
    <row r="38" spans="1:8" ht="34" x14ac:dyDescent="0.2">
      <c r="C38" s="37" t="s">
        <v>132</v>
      </c>
      <c r="D38" s="37" t="s">
        <v>135</v>
      </c>
      <c r="E38" s="37" t="s">
        <v>140</v>
      </c>
      <c r="F38" s="37" t="s">
        <v>133</v>
      </c>
      <c r="G38" s="37" t="s">
        <v>134</v>
      </c>
      <c r="H38" s="37" t="s">
        <v>136</v>
      </c>
    </row>
    <row r="39" spans="1:8" x14ac:dyDescent="0.2">
      <c r="C39" s="5" t="s">
        <v>137</v>
      </c>
      <c r="D39" s="15">
        <v>900000</v>
      </c>
      <c r="E39" s="6">
        <v>66.67</v>
      </c>
      <c r="F39" s="15">
        <f>D39*E39%</f>
        <v>600030.00000000012</v>
      </c>
      <c r="G39" s="15">
        <f>F39</f>
        <v>600030.00000000012</v>
      </c>
      <c r="H39" s="15">
        <f>D39-F39</f>
        <v>299969.99999999988</v>
      </c>
    </row>
    <row r="40" spans="1:8" x14ac:dyDescent="0.2">
      <c r="C40" s="5" t="s">
        <v>138</v>
      </c>
      <c r="D40" s="15">
        <f>H39</f>
        <v>299969.99999999988</v>
      </c>
      <c r="E40" s="6">
        <v>66.67</v>
      </c>
      <c r="F40" s="15">
        <f>D40*E40%</f>
        <v>199989.99899999995</v>
      </c>
      <c r="G40" s="15">
        <f>F40</f>
        <v>199989.99899999995</v>
      </c>
      <c r="H40" s="15">
        <f t="shared" ref="H40:H41" si="0">D40-F40</f>
        <v>99980.000999999931</v>
      </c>
    </row>
    <row r="41" spans="1:8" x14ac:dyDescent="0.2">
      <c r="C41" s="5" t="s">
        <v>139</v>
      </c>
      <c r="D41" s="15">
        <f>H40</f>
        <v>99980.000999999931</v>
      </c>
      <c r="E41" s="6">
        <v>66.67</v>
      </c>
      <c r="F41" s="15">
        <f>D41*E41%</f>
        <v>66656.666666699966</v>
      </c>
      <c r="G41" s="15">
        <f>F41</f>
        <v>66656.666666699966</v>
      </c>
      <c r="H41" s="15">
        <f t="shared" si="0"/>
        <v>33323.334333299965</v>
      </c>
    </row>
    <row r="42" spans="1:8" x14ac:dyDescent="0.2">
      <c r="D42" s="9"/>
      <c r="E42" s="38"/>
      <c r="F42" s="9"/>
      <c r="G42" s="9"/>
      <c r="H42" s="9"/>
    </row>
    <row r="44" spans="1:8" x14ac:dyDescent="0.2">
      <c r="A44" s="1" t="s">
        <v>39</v>
      </c>
    </row>
    <row r="45" spans="1:8" x14ac:dyDescent="0.2">
      <c r="A45" t="s">
        <v>34</v>
      </c>
    </row>
    <row r="46" spans="1:8" x14ac:dyDescent="0.2">
      <c r="A46" t="s">
        <v>35</v>
      </c>
    </row>
    <row r="47" spans="1:8" x14ac:dyDescent="0.2">
      <c r="A47" t="s">
        <v>36</v>
      </c>
    </row>
    <row r="48" spans="1:8" x14ac:dyDescent="0.2">
      <c r="A48" t="s">
        <v>37</v>
      </c>
    </row>
    <row r="49" spans="1:9" x14ac:dyDescent="0.2">
      <c r="A49" t="s">
        <v>38</v>
      </c>
    </row>
    <row r="50" spans="1:9" x14ac:dyDescent="0.2">
      <c r="I50" s="32"/>
    </row>
    <row r="51" spans="1:9" x14ac:dyDescent="0.2">
      <c r="C51" s="29" t="s">
        <v>144</v>
      </c>
    </row>
    <row r="52" spans="1:9" x14ac:dyDescent="0.2">
      <c r="C52" s="1" t="s">
        <v>141</v>
      </c>
      <c r="D52" s="39">
        <f>150000-65000</f>
        <v>85000</v>
      </c>
      <c r="I52" s="29"/>
    </row>
    <row r="54" spans="1:9" x14ac:dyDescent="0.2">
      <c r="B54" s="1" t="s">
        <v>116</v>
      </c>
      <c r="C54" s="12" t="s">
        <v>45</v>
      </c>
      <c r="D54" s="12" t="s">
        <v>46</v>
      </c>
      <c r="E54" s="12" t="s">
        <v>47</v>
      </c>
      <c r="I54" s="29"/>
    </row>
    <row r="55" spans="1:9" x14ac:dyDescent="0.2">
      <c r="C55" s="5" t="s">
        <v>142</v>
      </c>
      <c r="D55" s="15">
        <v>90000</v>
      </c>
      <c r="E55" s="15"/>
    </row>
    <row r="56" spans="1:9" x14ac:dyDescent="0.2">
      <c r="C56" s="5" t="s">
        <v>143</v>
      </c>
      <c r="D56" s="15">
        <v>65000</v>
      </c>
      <c r="E56" s="15"/>
      <c r="I56" s="29"/>
    </row>
    <row r="57" spans="1:9" x14ac:dyDescent="0.2">
      <c r="C57" s="5" t="s">
        <v>48</v>
      </c>
      <c r="D57" s="15"/>
      <c r="E57" s="15">
        <v>150000</v>
      </c>
    </row>
    <row r="58" spans="1:9" x14ac:dyDescent="0.2">
      <c r="C58" s="5" t="s">
        <v>145</v>
      </c>
      <c r="D58" s="15"/>
      <c r="E58" s="15">
        <f>D55-$D$52</f>
        <v>5000</v>
      </c>
      <c r="I58" s="29"/>
    </row>
    <row r="59" spans="1:9" x14ac:dyDescent="0.2">
      <c r="C59" s="94" t="s">
        <v>146</v>
      </c>
      <c r="D59" s="94"/>
      <c r="E59" s="94"/>
      <c r="I59" s="29"/>
    </row>
    <row r="60" spans="1:9" x14ac:dyDescent="0.2">
      <c r="D60" s="9"/>
      <c r="E60" s="9"/>
      <c r="I60" s="29"/>
    </row>
    <row r="61" spans="1:9" x14ac:dyDescent="0.2">
      <c r="D61" s="9"/>
      <c r="E61" s="9"/>
    </row>
    <row r="62" spans="1:9" x14ac:dyDescent="0.2">
      <c r="B62" s="1" t="s">
        <v>117</v>
      </c>
      <c r="C62" s="12" t="s">
        <v>45</v>
      </c>
      <c r="D62" s="12" t="s">
        <v>46</v>
      </c>
      <c r="E62" s="12" t="s">
        <v>47</v>
      </c>
      <c r="I62" s="29"/>
    </row>
    <row r="63" spans="1:9" x14ac:dyDescent="0.2">
      <c r="C63" s="5" t="s">
        <v>142</v>
      </c>
      <c r="D63" s="15">
        <v>85000</v>
      </c>
      <c r="E63" s="15"/>
    </row>
    <row r="64" spans="1:9" x14ac:dyDescent="0.2">
      <c r="C64" s="5" t="s">
        <v>143</v>
      </c>
      <c r="D64" s="15">
        <v>65000</v>
      </c>
      <c r="E64" s="15"/>
    </row>
    <row r="65" spans="2:5" x14ac:dyDescent="0.2">
      <c r="C65" s="5" t="s">
        <v>48</v>
      </c>
      <c r="D65" s="15"/>
      <c r="E65" s="15">
        <v>150000</v>
      </c>
    </row>
    <row r="66" spans="2:5" x14ac:dyDescent="0.2">
      <c r="C66" s="5" t="s">
        <v>145</v>
      </c>
      <c r="D66" s="15"/>
      <c r="E66" s="40">
        <f>D63-$D$52</f>
        <v>0</v>
      </c>
    </row>
    <row r="67" spans="2:5" x14ac:dyDescent="0.2">
      <c r="C67" s="94" t="s">
        <v>146</v>
      </c>
      <c r="D67" s="94"/>
      <c r="E67" s="94"/>
    </row>
    <row r="70" spans="2:5" x14ac:dyDescent="0.2">
      <c r="B70" s="1" t="s">
        <v>147</v>
      </c>
      <c r="C70" s="12" t="s">
        <v>45</v>
      </c>
      <c r="D70" s="12" t="s">
        <v>46</v>
      </c>
      <c r="E70" s="12" t="s">
        <v>47</v>
      </c>
    </row>
    <row r="71" spans="2:5" x14ac:dyDescent="0.2">
      <c r="C71" s="5" t="s">
        <v>142</v>
      </c>
      <c r="D71" s="15">
        <v>80000</v>
      </c>
      <c r="E71" s="15"/>
    </row>
    <row r="72" spans="2:5" x14ac:dyDescent="0.2">
      <c r="C72" s="5" t="s">
        <v>143</v>
      </c>
      <c r="D72" s="15">
        <v>65000</v>
      </c>
      <c r="E72" s="15"/>
    </row>
    <row r="73" spans="2:5" x14ac:dyDescent="0.2">
      <c r="C73" s="5" t="s">
        <v>48</v>
      </c>
      <c r="D73" s="15"/>
      <c r="E73" s="15">
        <v>150000</v>
      </c>
    </row>
    <row r="74" spans="2:5" x14ac:dyDescent="0.2">
      <c r="C74" s="5" t="s">
        <v>148</v>
      </c>
      <c r="D74" s="15"/>
      <c r="E74" s="40">
        <f>-(D71-$D$52)</f>
        <v>5000</v>
      </c>
    </row>
    <row r="75" spans="2:5" x14ac:dyDescent="0.2">
      <c r="C75" s="94" t="s">
        <v>149</v>
      </c>
      <c r="D75" s="94"/>
      <c r="E75" s="94"/>
    </row>
  </sheetData>
  <mergeCells count="5">
    <mergeCell ref="D37:F37"/>
    <mergeCell ref="G37:H37"/>
    <mergeCell ref="C59:E59"/>
    <mergeCell ref="C67:E67"/>
    <mergeCell ref="C75:E75"/>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DBE00B-74C4-FA40-8297-E96D4BA9C6F6}">
  <dimension ref="A1:P183"/>
  <sheetViews>
    <sheetView zoomScale="150" zoomScaleNormal="150" zoomScalePageLayoutView="150" workbookViewId="0">
      <selection activeCell="K46" sqref="K46"/>
    </sheetView>
  </sheetViews>
  <sheetFormatPr baseColWidth="10" defaultRowHeight="16" x14ac:dyDescent="0.2"/>
  <cols>
    <col min="2" max="2" width="20.33203125" customWidth="1"/>
    <col min="3" max="5" width="11.1640625" bestFit="1" customWidth="1"/>
    <col min="6" max="6" width="2.33203125" customWidth="1"/>
    <col min="7" max="7" width="11.5" customWidth="1"/>
  </cols>
  <sheetData>
    <row r="1" spans="1:2" x14ac:dyDescent="0.2">
      <c r="A1" s="1" t="s">
        <v>41</v>
      </c>
    </row>
    <row r="3" spans="1:2" x14ac:dyDescent="0.2">
      <c r="B3" s="2" t="s">
        <v>4</v>
      </c>
    </row>
    <row r="24" spans="2:12" x14ac:dyDescent="0.2">
      <c r="B24" s="4" t="s">
        <v>7</v>
      </c>
      <c r="C24" s="1"/>
    </row>
    <row r="25" spans="2:12" x14ac:dyDescent="0.2">
      <c r="B25" s="4" t="s">
        <v>8</v>
      </c>
      <c r="C25" s="1"/>
    </row>
    <row r="26" spans="2:12" x14ac:dyDescent="0.2">
      <c r="B26" s="3"/>
    </row>
    <row r="27" spans="2:12" x14ac:dyDescent="0.2">
      <c r="B27" s="1" t="s">
        <v>5</v>
      </c>
    </row>
    <row r="28" spans="2:12" ht="133" customHeight="1" x14ac:dyDescent="0.2">
      <c r="B28" s="95" t="s">
        <v>6</v>
      </c>
      <c r="C28" s="95"/>
      <c r="D28" s="95"/>
      <c r="E28" s="95"/>
      <c r="F28" s="95"/>
      <c r="G28" s="95"/>
      <c r="H28" s="95"/>
      <c r="I28" s="95"/>
      <c r="J28" s="95"/>
      <c r="K28" s="95"/>
      <c r="L28" s="95"/>
    </row>
    <row r="30" spans="2:12" x14ac:dyDescent="0.2">
      <c r="B30" s="81" t="s">
        <v>107</v>
      </c>
      <c r="C30" s="81"/>
      <c r="D30" s="81"/>
      <c r="E30" s="81"/>
      <c r="F30" s="81"/>
      <c r="G30" s="81"/>
      <c r="H30" s="81"/>
      <c r="I30" s="81"/>
      <c r="J30" s="81"/>
    </row>
    <row r="31" spans="2:12" ht="51" x14ac:dyDescent="0.2">
      <c r="B31" s="5"/>
      <c r="C31" s="5">
        <v>2018</v>
      </c>
      <c r="D31" s="5">
        <v>2017</v>
      </c>
      <c r="E31" s="5">
        <v>2016</v>
      </c>
      <c r="F31" s="5"/>
      <c r="G31" s="20" t="s">
        <v>103</v>
      </c>
      <c r="H31" s="20" t="s">
        <v>105</v>
      </c>
      <c r="I31" s="20" t="s">
        <v>104</v>
      </c>
      <c r="J31" s="20" t="s">
        <v>106</v>
      </c>
    </row>
    <row r="32" spans="2:12" x14ac:dyDescent="0.2">
      <c r="B32" s="5"/>
      <c r="C32" s="5"/>
      <c r="D32" s="5"/>
      <c r="E32" s="5"/>
      <c r="F32" s="5"/>
      <c r="G32" s="5"/>
      <c r="H32" s="5"/>
      <c r="I32" s="5"/>
      <c r="J32" s="5"/>
    </row>
    <row r="33" spans="2:16" x14ac:dyDescent="0.2">
      <c r="B33" s="5" t="s">
        <v>67</v>
      </c>
      <c r="C33" s="15">
        <v>5000</v>
      </c>
      <c r="D33" s="15">
        <v>4000</v>
      </c>
      <c r="E33" s="15">
        <v>3000</v>
      </c>
      <c r="F33" s="15"/>
      <c r="G33" s="15">
        <f>D33-E33</f>
        <v>1000</v>
      </c>
      <c r="H33" s="21">
        <f>G33/ABS(E33)</f>
        <v>0.33333333333333331</v>
      </c>
      <c r="I33" s="15">
        <f>C33-D33</f>
        <v>1000</v>
      </c>
      <c r="J33" s="21">
        <f>I33/ABS(D33)</f>
        <v>0.25</v>
      </c>
      <c r="M33" s="10"/>
      <c r="N33" s="10"/>
      <c r="O33" s="10"/>
      <c r="P33" s="10"/>
    </row>
    <row r="34" spans="2:16" x14ac:dyDescent="0.2">
      <c r="B34" s="5" t="s">
        <v>95</v>
      </c>
      <c r="C34" s="15">
        <v>-3200</v>
      </c>
      <c r="D34" s="15">
        <v>-3000</v>
      </c>
      <c r="E34" s="15">
        <v>-2500</v>
      </c>
      <c r="F34" s="15"/>
      <c r="G34" s="15">
        <f t="shared" ref="G34:G43" si="0">D34-E34</f>
        <v>-500</v>
      </c>
      <c r="H34" s="21">
        <f>G34/ABS(E34)</f>
        <v>-0.2</v>
      </c>
      <c r="I34" s="15">
        <f>C34-D34</f>
        <v>-200</v>
      </c>
      <c r="J34" s="21">
        <f>I34/ABS(D34)</f>
        <v>-6.6666666666666666E-2</v>
      </c>
      <c r="M34" s="10"/>
      <c r="N34" s="10"/>
      <c r="O34" s="10"/>
      <c r="P34" s="10"/>
    </row>
    <row r="35" spans="2:16" x14ac:dyDescent="0.2">
      <c r="B35" s="5" t="s">
        <v>96</v>
      </c>
      <c r="C35" s="15">
        <f>SUM(C33:C34)</f>
        <v>1800</v>
      </c>
      <c r="D35" s="15">
        <f>SUM(D33:D34)</f>
        <v>1000</v>
      </c>
      <c r="E35" s="15">
        <f>SUM(E33:E34)</f>
        <v>500</v>
      </c>
      <c r="F35" s="15"/>
      <c r="G35" s="15">
        <f t="shared" si="0"/>
        <v>500</v>
      </c>
      <c r="H35" s="21">
        <f>G35/ABS(E35)</f>
        <v>1</v>
      </c>
      <c r="I35" s="15">
        <f>C35-D35</f>
        <v>800</v>
      </c>
      <c r="J35" s="21">
        <f>I35/ABS(D35)</f>
        <v>0.8</v>
      </c>
      <c r="M35" s="10"/>
      <c r="N35" s="10"/>
      <c r="O35" s="10"/>
      <c r="P35" s="10"/>
    </row>
    <row r="36" spans="2:16" x14ac:dyDescent="0.2">
      <c r="B36" s="5"/>
      <c r="C36" s="15"/>
      <c r="D36" s="15"/>
      <c r="E36" s="15"/>
      <c r="F36" s="15"/>
      <c r="G36" s="15"/>
      <c r="H36" s="21"/>
      <c r="I36" s="15"/>
      <c r="J36" s="21"/>
      <c r="M36" s="10"/>
      <c r="N36" s="10"/>
      <c r="O36" s="10"/>
      <c r="P36" s="10"/>
    </row>
    <row r="37" spans="2:16" x14ac:dyDescent="0.2">
      <c r="B37" s="5" t="s">
        <v>97</v>
      </c>
      <c r="C37" s="15">
        <v>-500</v>
      </c>
      <c r="D37" s="15">
        <v>-450</v>
      </c>
      <c r="E37" s="15">
        <v>-400</v>
      </c>
      <c r="F37" s="15"/>
      <c r="G37" s="15">
        <f t="shared" si="0"/>
        <v>-50</v>
      </c>
      <c r="H37" s="21">
        <f>G37/ABS(E37)</f>
        <v>-0.125</v>
      </c>
      <c r="I37" s="15">
        <f>C37-D37</f>
        <v>-50</v>
      </c>
      <c r="J37" s="21">
        <f>I37/ABS(D37)</f>
        <v>-0.1111111111111111</v>
      </c>
      <c r="M37" s="10"/>
      <c r="N37" s="10"/>
      <c r="O37" s="10"/>
      <c r="P37" s="10"/>
    </row>
    <row r="38" spans="2:16" x14ac:dyDescent="0.2">
      <c r="B38" s="5" t="s">
        <v>98</v>
      </c>
      <c r="C38" s="15">
        <v>-300</v>
      </c>
      <c r="D38" s="15">
        <v>-300</v>
      </c>
      <c r="E38" s="15">
        <v>-300</v>
      </c>
      <c r="F38" s="15"/>
      <c r="G38" s="15">
        <f t="shared" si="0"/>
        <v>0</v>
      </c>
      <c r="H38" s="21">
        <f>G38/ABS(E38)</f>
        <v>0</v>
      </c>
      <c r="I38" s="15">
        <f>C38-D38</f>
        <v>0</v>
      </c>
      <c r="J38" s="21">
        <f>I38/ABS(D38)</f>
        <v>0</v>
      </c>
      <c r="M38" s="10"/>
      <c r="N38" s="10"/>
      <c r="O38" s="10"/>
      <c r="P38" s="10"/>
    </row>
    <row r="39" spans="2:16" x14ac:dyDescent="0.2">
      <c r="B39" s="5" t="s">
        <v>99</v>
      </c>
      <c r="C39" s="15">
        <v>-50</v>
      </c>
      <c r="D39" s="15">
        <v>-50</v>
      </c>
      <c r="E39" s="15">
        <v>-50</v>
      </c>
      <c r="F39" s="15"/>
      <c r="G39" s="15">
        <f t="shared" si="0"/>
        <v>0</v>
      </c>
      <c r="H39" s="21">
        <f>G39/ABS(E39)</f>
        <v>0</v>
      </c>
      <c r="I39" s="15">
        <f>C39-D39</f>
        <v>0</v>
      </c>
      <c r="J39" s="21">
        <f>I39/ABS(D39)</f>
        <v>0</v>
      </c>
      <c r="M39" s="10"/>
      <c r="N39" s="10"/>
      <c r="O39" s="10"/>
      <c r="P39" s="10"/>
    </row>
    <row r="40" spans="2:16" x14ac:dyDescent="0.2">
      <c r="B40" s="5" t="s">
        <v>101</v>
      </c>
      <c r="C40" s="15">
        <f>SUM(C35,C37:C39)</f>
        <v>950</v>
      </c>
      <c r="D40" s="15">
        <f>SUM(D35,D37:D39)</f>
        <v>200</v>
      </c>
      <c r="E40" s="15">
        <f>SUM(E35,E37:E39)</f>
        <v>-250</v>
      </c>
      <c r="F40" s="15"/>
      <c r="G40" s="15">
        <f t="shared" si="0"/>
        <v>450</v>
      </c>
      <c r="H40" s="21">
        <f>G40/ABS(E40)</f>
        <v>1.8</v>
      </c>
      <c r="I40" s="15">
        <f>C40-D40</f>
        <v>750</v>
      </c>
      <c r="J40" s="21">
        <f>I40/ABS(D40)</f>
        <v>3.75</v>
      </c>
      <c r="M40" s="10"/>
      <c r="N40" s="10"/>
      <c r="O40" s="10"/>
      <c r="P40" s="10"/>
    </row>
    <row r="41" spans="2:16" x14ac:dyDescent="0.2">
      <c r="B41" s="5"/>
      <c r="C41" s="15"/>
      <c r="D41" s="15"/>
      <c r="E41" s="15"/>
      <c r="F41" s="15"/>
      <c r="G41" s="15"/>
      <c r="H41" s="21"/>
      <c r="I41" s="15"/>
      <c r="J41" s="21"/>
      <c r="M41" s="10"/>
      <c r="N41" s="10"/>
      <c r="O41" s="10"/>
      <c r="P41" s="10"/>
    </row>
    <row r="42" spans="2:16" x14ac:dyDescent="0.2">
      <c r="B42" s="5" t="s">
        <v>100</v>
      </c>
      <c r="C42" s="15">
        <v>-225</v>
      </c>
      <c r="D42" s="15">
        <v>-20</v>
      </c>
      <c r="E42" s="15">
        <v>0</v>
      </c>
      <c r="F42" s="15"/>
      <c r="G42" s="15">
        <f t="shared" si="0"/>
        <v>-20</v>
      </c>
      <c r="H42" s="21">
        <f>G42/100</f>
        <v>-0.2</v>
      </c>
      <c r="I42" s="15">
        <f>C42-D42</f>
        <v>-205</v>
      </c>
      <c r="J42" s="21">
        <f>I42/ABS(D42)</f>
        <v>-10.25</v>
      </c>
      <c r="M42" s="10"/>
      <c r="N42" s="10"/>
      <c r="O42" s="10"/>
      <c r="P42" s="10"/>
    </row>
    <row r="43" spans="2:16" x14ac:dyDescent="0.2">
      <c r="B43" s="5" t="s">
        <v>102</v>
      </c>
      <c r="C43" s="15">
        <f>SUM(C40,C42)</f>
        <v>725</v>
      </c>
      <c r="D43" s="15">
        <f>SUM(D40,D42)</f>
        <v>180</v>
      </c>
      <c r="E43" s="15">
        <f>SUM(E40,E42)</f>
        <v>-250</v>
      </c>
      <c r="F43" s="15"/>
      <c r="G43" s="15">
        <f t="shared" si="0"/>
        <v>430</v>
      </c>
      <c r="H43" s="21">
        <f>G43/ABS(E43)</f>
        <v>1.72</v>
      </c>
      <c r="I43" s="15">
        <f>C43-D43</f>
        <v>545</v>
      </c>
      <c r="J43" s="21">
        <f>I43/ABS(D43)</f>
        <v>3.0277777777777777</v>
      </c>
      <c r="M43" s="10"/>
      <c r="N43" s="10"/>
      <c r="O43" s="10"/>
      <c r="P43" s="10"/>
    </row>
    <row r="44" spans="2:16" x14ac:dyDescent="0.2">
      <c r="C44" s="10"/>
      <c r="D44" s="10"/>
      <c r="E44" s="10"/>
      <c r="F44" s="10"/>
      <c r="I44" s="19"/>
    </row>
    <row r="45" spans="2:16" x14ac:dyDescent="0.2">
      <c r="C45" s="10"/>
      <c r="D45" s="10"/>
      <c r="E45" s="10"/>
      <c r="F45" s="10"/>
      <c r="I45" s="19"/>
    </row>
    <row r="46" spans="2:16" x14ac:dyDescent="0.2">
      <c r="B46" s="81" t="s">
        <v>108</v>
      </c>
      <c r="C46" s="81"/>
      <c r="D46" s="81"/>
      <c r="E46" s="81"/>
      <c r="F46" s="81"/>
      <c r="G46" s="81"/>
      <c r="H46" s="81"/>
      <c r="I46" s="81"/>
      <c r="J46" s="81"/>
    </row>
    <row r="47" spans="2:16" ht="34" x14ac:dyDescent="0.2">
      <c r="B47" s="5"/>
      <c r="C47" s="5">
        <v>2018</v>
      </c>
      <c r="D47" s="5">
        <v>2017</v>
      </c>
      <c r="E47" s="5">
        <v>2016</v>
      </c>
      <c r="F47" s="14"/>
      <c r="G47" s="20" t="s">
        <v>106</v>
      </c>
      <c r="H47" s="20" t="s">
        <v>109</v>
      </c>
      <c r="I47" s="22" t="s">
        <v>110</v>
      </c>
    </row>
    <row r="48" spans="2:16" x14ac:dyDescent="0.2">
      <c r="B48" s="5"/>
      <c r="C48" s="5"/>
      <c r="D48" s="5"/>
      <c r="E48" s="5"/>
      <c r="F48" s="5"/>
      <c r="G48" s="5"/>
      <c r="H48" s="5"/>
      <c r="I48" s="21"/>
    </row>
    <row r="49" spans="2:9" x14ac:dyDescent="0.2">
      <c r="B49" s="5" t="s">
        <v>67</v>
      </c>
      <c r="C49" s="15">
        <v>5000</v>
      </c>
      <c r="D49" s="15">
        <v>4000</v>
      </c>
      <c r="E49" s="15">
        <v>3000</v>
      </c>
      <c r="F49" s="5"/>
      <c r="G49" s="21">
        <f>C49/ABS($C$49)</f>
        <v>1</v>
      </c>
      <c r="H49" s="21">
        <f>D49/ABS($D$49)</f>
        <v>1</v>
      </c>
      <c r="I49" s="21">
        <f>E49/ABS($E$49)</f>
        <v>1</v>
      </c>
    </row>
    <row r="50" spans="2:9" x14ac:dyDescent="0.2">
      <c r="B50" s="5" t="s">
        <v>95</v>
      </c>
      <c r="C50" s="15">
        <v>-3200</v>
      </c>
      <c r="D50" s="15">
        <v>-3000</v>
      </c>
      <c r="E50" s="15">
        <v>-2500</v>
      </c>
      <c r="F50" s="5"/>
      <c r="G50" s="21">
        <f t="shared" ref="G50:G59" si="1">C50/ABS($C$49)</f>
        <v>-0.64</v>
      </c>
      <c r="H50" s="21">
        <f t="shared" ref="H50:H59" si="2">D50/ABS($D$49)</f>
        <v>-0.75</v>
      </c>
      <c r="I50" s="21">
        <f t="shared" ref="I50:I59" si="3">E50/ABS($E$49)</f>
        <v>-0.83333333333333337</v>
      </c>
    </row>
    <row r="51" spans="2:9" x14ac:dyDescent="0.2">
      <c r="B51" s="5" t="s">
        <v>96</v>
      </c>
      <c r="C51" s="15">
        <f>SUM(C49:C50)</f>
        <v>1800</v>
      </c>
      <c r="D51" s="15">
        <f>SUM(D49:D50)</f>
        <v>1000</v>
      </c>
      <c r="E51" s="15">
        <f>SUM(E49:E50)</f>
        <v>500</v>
      </c>
      <c r="F51" s="5"/>
      <c r="G51" s="21">
        <f t="shared" si="1"/>
        <v>0.36</v>
      </c>
      <c r="H51" s="21">
        <f t="shared" si="2"/>
        <v>0.25</v>
      </c>
      <c r="I51" s="21">
        <f t="shared" si="3"/>
        <v>0.16666666666666666</v>
      </c>
    </row>
    <row r="52" spans="2:9" x14ac:dyDescent="0.2">
      <c r="B52" s="5"/>
      <c r="C52" s="15"/>
      <c r="D52" s="15"/>
      <c r="E52" s="15"/>
      <c r="F52" s="5"/>
      <c r="G52" s="21">
        <f t="shared" si="1"/>
        <v>0</v>
      </c>
      <c r="H52" s="21">
        <f t="shared" si="2"/>
        <v>0</v>
      </c>
      <c r="I52" s="21">
        <f t="shared" si="3"/>
        <v>0</v>
      </c>
    </row>
    <row r="53" spans="2:9" x14ac:dyDescent="0.2">
      <c r="B53" s="5" t="s">
        <v>97</v>
      </c>
      <c r="C53" s="15">
        <v>-500</v>
      </c>
      <c r="D53" s="15">
        <v>-450</v>
      </c>
      <c r="E53" s="15">
        <v>-400</v>
      </c>
      <c r="F53" s="5"/>
      <c r="G53" s="21">
        <f t="shared" si="1"/>
        <v>-0.1</v>
      </c>
      <c r="H53" s="21">
        <f t="shared" si="2"/>
        <v>-0.1125</v>
      </c>
      <c r="I53" s="21">
        <f t="shared" si="3"/>
        <v>-0.13333333333333333</v>
      </c>
    </row>
    <row r="54" spans="2:9" x14ac:dyDescent="0.2">
      <c r="B54" s="5" t="s">
        <v>98</v>
      </c>
      <c r="C54" s="15">
        <v>-300</v>
      </c>
      <c r="D54" s="15">
        <v>-300</v>
      </c>
      <c r="E54" s="15">
        <v>-300</v>
      </c>
      <c r="F54" s="5"/>
      <c r="G54" s="21">
        <f t="shared" si="1"/>
        <v>-0.06</v>
      </c>
      <c r="H54" s="21">
        <f t="shared" si="2"/>
        <v>-7.4999999999999997E-2</v>
      </c>
      <c r="I54" s="21">
        <f t="shared" si="3"/>
        <v>-0.1</v>
      </c>
    </row>
    <row r="55" spans="2:9" x14ac:dyDescent="0.2">
      <c r="B55" s="5" t="s">
        <v>99</v>
      </c>
      <c r="C55" s="15">
        <v>-50</v>
      </c>
      <c r="D55" s="15">
        <v>-50</v>
      </c>
      <c r="E55" s="15">
        <v>-50</v>
      </c>
      <c r="F55" s="5"/>
      <c r="G55" s="21">
        <f t="shared" si="1"/>
        <v>-0.01</v>
      </c>
      <c r="H55" s="21">
        <f t="shared" si="2"/>
        <v>-1.2500000000000001E-2</v>
      </c>
      <c r="I55" s="21">
        <f t="shared" si="3"/>
        <v>-1.6666666666666666E-2</v>
      </c>
    </row>
    <row r="56" spans="2:9" x14ac:dyDescent="0.2">
      <c r="B56" s="5" t="s">
        <v>101</v>
      </c>
      <c r="C56" s="15">
        <f>SUM(C51,C53:C55)</f>
        <v>950</v>
      </c>
      <c r="D56" s="15">
        <f>SUM(D51,D53:D55)</f>
        <v>200</v>
      </c>
      <c r="E56" s="15">
        <f>SUM(E51,E53:E55)</f>
        <v>-250</v>
      </c>
      <c r="F56" s="5"/>
      <c r="G56" s="21">
        <f t="shared" si="1"/>
        <v>0.19</v>
      </c>
      <c r="H56" s="21">
        <f t="shared" si="2"/>
        <v>0.05</v>
      </c>
      <c r="I56" s="21">
        <f t="shared" si="3"/>
        <v>-8.3333333333333329E-2</v>
      </c>
    </row>
    <row r="57" spans="2:9" x14ac:dyDescent="0.2">
      <c r="B57" s="5"/>
      <c r="C57" s="15"/>
      <c r="D57" s="15"/>
      <c r="E57" s="15"/>
      <c r="F57" s="5"/>
      <c r="G57" s="21">
        <f t="shared" si="1"/>
        <v>0</v>
      </c>
      <c r="H57" s="21">
        <f t="shared" si="2"/>
        <v>0</v>
      </c>
      <c r="I57" s="21">
        <f t="shared" si="3"/>
        <v>0</v>
      </c>
    </row>
    <row r="58" spans="2:9" x14ac:dyDescent="0.2">
      <c r="B58" s="5" t="s">
        <v>100</v>
      </c>
      <c r="C58" s="15">
        <v>-225</v>
      </c>
      <c r="D58" s="15">
        <v>-20</v>
      </c>
      <c r="E58" s="15">
        <v>0</v>
      </c>
      <c r="F58" s="5"/>
      <c r="G58" s="21">
        <f t="shared" si="1"/>
        <v>-4.4999999999999998E-2</v>
      </c>
      <c r="H58" s="21">
        <f t="shared" si="2"/>
        <v>-5.0000000000000001E-3</v>
      </c>
      <c r="I58" s="21">
        <f t="shared" si="3"/>
        <v>0</v>
      </c>
    </row>
    <row r="59" spans="2:9" x14ac:dyDescent="0.2">
      <c r="B59" s="5" t="s">
        <v>102</v>
      </c>
      <c r="C59" s="15">
        <f>SUM(C56,C58)</f>
        <v>725</v>
      </c>
      <c r="D59" s="15">
        <f>SUM(D56,D58)</f>
        <v>180</v>
      </c>
      <c r="E59" s="15">
        <f>SUM(E56,E58)</f>
        <v>-250</v>
      </c>
      <c r="F59" s="5"/>
      <c r="G59" s="21">
        <f t="shared" si="1"/>
        <v>0.14499999999999999</v>
      </c>
      <c r="H59" s="21">
        <f t="shared" si="2"/>
        <v>4.4999999999999998E-2</v>
      </c>
      <c r="I59" s="21">
        <f t="shared" si="3"/>
        <v>-8.3333333333333329E-2</v>
      </c>
    </row>
    <row r="60" spans="2:9" x14ac:dyDescent="0.2">
      <c r="G60" s="19"/>
      <c r="H60" s="19"/>
      <c r="I60" s="19"/>
    </row>
    <row r="61" spans="2:9" x14ac:dyDescent="0.2">
      <c r="G61" s="19"/>
      <c r="I61" s="19"/>
    </row>
    <row r="62" spans="2:9" x14ac:dyDescent="0.2">
      <c r="I62" s="19"/>
    </row>
    <row r="63" spans="2:9" x14ac:dyDescent="0.2">
      <c r="I63" s="19"/>
    </row>
    <row r="64" spans="2:9" x14ac:dyDescent="0.2">
      <c r="I64" s="19"/>
    </row>
    <row r="65" spans="9:9" x14ac:dyDescent="0.2">
      <c r="I65" s="19"/>
    </row>
    <row r="66" spans="9:9" x14ac:dyDescent="0.2">
      <c r="I66" s="19"/>
    </row>
    <row r="67" spans="9:9" x14ac:dyDescent="0.2">
      <c r="I67" s="19"/>
    </row>
    <row r="68" spans="9:9" x14ac:dyDescent="0.2">
      <c r="I68" s="19"/>
    </row>
    <row r="69" spans="9:9" x14ac:dyDescent="0.2">
      <c r="I69" s="19"/>
    </row>
    <row r="70" spans="9:9" x14ac:dyDescent="0.2">
      <c r="I70" s="19"/>
    </row>
    <row r="71" spans="9:9" x14ac:dyDescent="0.2">
      <c r="I71" s="19"/>
    </row>
    <row r="72" spans="9:9" x14ac:dyDescent="0.2">
      <c r="I72" s="19"/>
    </row>
    <row r="73" spans="9:9" x14ac:dyDescent="0.2">
      <c r="I73" s="19"/>
    </row>
    <row r="74" spans="9:9" x14ac:dyDescent="0.2">
      <c r="I74" s="19"/>
    </row>
    <row r="75" spans="9:9" x14ac:dyDescent="0.2">
      <c r="I75" s="19"/>
    </row>
    <row r="76" spans="9:9" x14ac:dyDescent="0.2">
      <c r="I76" s="19"/>
    </row>
    <row r="77" spans="9:9" x14ac:dyDescent="0.2">
      <c r="I77" s="19"/>
    </row>
    <row r="78" spans="9:9" x14ac:dyDescent="0.2">
      <c r="I78" s="19"/>
    </row>
    <row r="79" spans="9:9" x14ac:dyDescent="0.2">
      <c r="I79" s="19"/>
    </row>
    <row r="80" spans="9:9" x14ac:dyDescent="0.2">
      <c r="I80" s="19"/>
    </row>
    <row r="81" spans="9:9" x14ac:dyDescent="0.2">
      <c r="I81" s="19"/>
    </row>
    <row r="82" spans="9:9" x14ac:dyDescent="0.2">
      <c r="I82" s="19"/>
    </row>
    <row r="83" spans="9:9" x14ac:dyDescent="0.2">
      <c r="I83" s="19"/>
    </row>
    <row r="84" spans="9:9" x14ac:dyDescent="0.2">
      <c r="I84" s="19"/>
    </row>
    <row r="85" spans="9:9" x14ac:dyDescent="0.2">
      <c r="I85" s="19"/>
    </row>
    <row r="86" spans="9:9" x14ac:dyDescent="0.2">
      <c r="I86" s="19"/>
    </row>
    <row r="87" spans="9:9" x14ac:dyDescent="0.2">
      <c r="I87" s="19"/>
    </row>
    <row r="88" spans="9:9" x14ac:dyDescent="0.2">
      <c r="I88" s="19"/>
    </row>
    <row r="89" spans="9:9" x14ac:dyDescent="0.2">
      <c r="I89" s="19"/>
    </row>
    <row r="90" spans="9:9" x14ac:dyDescent="0.2">
      <c r="I90" s="19"/>
    </row>
    <row r="91" spans="9:9" x14ac:dyDescent="0.2">
      <c r="I91" s="19"/>
    </row>
    <row r="92" spans="9:9" x14ac:dyDescent="0.2">
      <c r="I92" s="19"/>
    </row>
    <row r="93" spans="9:9" x14ac:dyDescent="0.2">
      <c r="I93" s="19"/>
    </row>
    <row r="94" spans="9:9" x14ac:dyDescent="0.2">
      <c r="I94" s="19"/>
    </row>
    <row r="95" spans="9:9" x14ac:dyDescent="0.2">
      <c r="I95" s="19"/>
    </row>
    <row r="96" spans="9:9" x14ac:dyDescent="0.2">
      <c r="I96" s="19"/>
    </row>
    <row r="97" spans="9:9" x14ac:dyDescent="0.2">
      <c r="I97" s="19"/>
    </row>
    <row r="98" spans="9:9" x14ac:dyDescent="0.2">
      <c r="I98" s="19"/>
    </row>
    <row r="99" spans="9:9" x14ac:dyDescent="0.2">
      <c r="I99" s="19"/>
    </row>
    <row r="100" spans="9:9" x14ac:dyDescent="0.2">
      <c r="I100" s="19"/>
    </row>
    <row r="101" spans="9:9" x14ac:dyDescent="0.2">
      <c r="I101" s="19"/>
    </row>
    <row r="102" spans="9:9" x14ac:dyDescent="0.2">
      <c r="I102" s="19"/>
    </row>
    <row r="103" spans="9:9" x14ac:dyDescent="0.2">
      <c r="I103" s="19"/>
    </row>
    <row r="104" spans="9:9" x14ac:dyDescent="0.2">
      <c r="I104" s="19"/>
    </row>
    <row r="105" spans="9:9" x14ac:dyDescent="0.2">
      <c r="I105" s="19"/>
    </row>
    <row r="106" spans="9:9" x14ac:dyDescent="0.2">
      <c r="I106" s="19"/>
    </row>
    <row r="107" spans="9:9" x14ac:dyDescent="0.2">
      <c r="I107" s="19"/>
    </row>
    <row r="108" spans="9:9" x14ac:dyDescent="0.2">
      <c r="I108" s="19"/>
    </row>
    <row r="109" spans="9:9" x14ac:dyDescent="0.2">
      <c r="I109" s="19"/>
    </row>
    <row r="110" spans="9:9" x14ac:dyDescent="0.2">
      <c r="I110" s="19"/>
    </row>
    <row r="111" spans="9:9" x14ac:dyDescent="0.2">
      <c r="I111" s="19"/>
    </row>
    <row r="112" spans="9:9" x14ac:dyDescent="0.2">
      <c r="I112" s="19"/>
    </row>
    <row r="113" spans="9:9" x14ac:dyDescent="0.2">
      <c r="I113" s="19"/>
    </row>
    <row r="114" spans="9:9" x14ac:dyDescent="0.2">
      <c r="I114" s="19"/>
    </row>
    <row r="115" spans="9:9" x14ac:dyDescent="0.2">
      <c r="I115" s="19"/>
    </row>
    <row r="116" spans="9:9" x14ac:dyDescent="0.2">
      <c r="I116" s="19"/>
    </row>
    <row r="117" spans="9:9" x14ac:dyDescent="0.2">
      <c r="I117" s="19"/>
    </row>
    <row r="118" spans="9:9" x14ac:dyDescent="0.2">
      <c r="I118" s="19"/>
    </row>
    <row r="119" spans="9:9" x14ac:dyDescent="0.2">
      <c r="I119" s="19"/>
    </row>
    <row r="120" spans="9:9" x14ac:dyDescent="0.2">
      <c r="I120" s="19"/>
    </row>
    <row r="121" spans="9:9" x14ac:dyDescent="0.2">
      <c r="I121" s="19"/>
    </row>
    <row r="122" spans="9:9" x14ac:dyDescent="0.2">
      <c r="I122" s="19"/>
    </row>
    <row r="123" spans="9:9" x14ac:dyDescent="0.2">
      <c r="I123" s="19"/>
    </row>
    <row r="124" spans="9:9" x14ac:dyDescent="0.2">
      <c r="I124" s="19"/>
    </row>
    <row r="125" spans="9:9" x14ac:dyDescent="0.2">
      <c r="I125" s="19"/>
    </row>
    <row r="126" spans="9:9" x14ac:dyDescent="0.2">
      <c r="I126" s="19"/>
    </row>
    <row r="127" spans="9:9" x14ac:dyDescent="0.2">
      <c r="I127" s="19"/>
    </row>
    <row r="128" spans="9:9" x14ac:dyDescent="0.2">
      <c r="I128" s="19"/>
    </row>
    <row r="129" spans="9:9" x14ac:dyDescent="0.2">
      <c r="I129" s="19"/>
    </row>
    <row r="130" spans="9:9" x14ac:dyDescent="0.2">
      <c r="I130" s="19"/>
    </row>
    <row r="131" spans="9:9" x14ac:dyDescent="0.2">
      <c r="I131" s="19"/>
    </row>
    <row r="132" spans="9:9" x14ac:dyDescent="0.2">
      <c r="I132" s="19"/>
    </row>
    <row r="133" spans="9:9" x14ac:dyDescent="0.2">
      <c r="I133" s="19"/>
    </row>
    <row r="134" spans="9:9" x14ac:dyDescent="0.2">
      <c r="I134" s="19"/>
    </row>
    <row r="135" spans="9:9" x14ac:dyDescent="0.2">
      <c r="I135" s="19"/>
    </row>
    <row r="136" spans="9:9" x14ac:dyDescent="0.2">
      <c r="I136" s="19"/>
    </row>
    <row r="137" spans="9:9" x14ac:dyDescent="0.2">
      <c r="I137" s="19"/>
    </row>
    <row r="138" spans="9:9" x14ac:dyDescent="0.2">
      <c r="I138" s="19"/>
    </row>
    <row r="139" spans="9:9" x14ac:dyDescent="0.2">
      <c r="I139" s="19"/>
    </row>
    <row r="140" spans="9:9" x14ac:dyDescent="0.2">
      <c r="I140" s="19"/>
    </row>
    <row r="141" spans="9:9" x14ac:dyDescent="0.2">
      <c r="I141" s="19"/>
    </row>
    <row r="142" spans="9:9" x14ac:dyDescent="0.2">
      <c r="I142" s="19"/>
    </row>
    <row r="143" spans="9:9" x14ac:dyDescent="0.2">
      <c r="I143" s="19"/>
    </row>
    <row r="144" spans="9:9" x14ac:dyDescent="0.2">
      <c r="I144" s="19"/>
    </row>
    <row r="145" spans="9:9" x14ac:dyDescent="0.2">
      <c r="I145" s="19"/>
    </row>
    <row r="146" spans="9:9" x14ac:dyDescent="0.2">
      <c r="I146" s="19"/>
    </row>
    <row r="147" spans="9:9" x14ac:dyDescent="0.2">
      <c r="I147" s="19"/>
    </row>
    <row r="148" spans="9:9" x14ac:dyDescent="0.2">
      <c r="I148" s="19"/>
    </row>
    <row r="149" spans="9:9" x14ac:dyDescent="0.2">
      <c r="I149" s="19"/>
    </row>
    <row r="150" spans="9:9" x14ac:dyDescent="0.2">
      <c r="I150" s="19"/>
    </row>
    <row r="151" spans="9:9" x14ac:dyDescent="0.2">
      <c r="I151" s="19"/>
    </row>
    <row r="152" spans="9:9" x14ac:dyDescent="0.2">
      <c r="I152" s="19"/>
    </row>
    <row r="153" spans="9:9" x14ac:dyDescent="0.2">
      <c r="I153" s="19"/>
    </row>
    <row r="154" spans="9:9" x14ac:dyDescent="0.2">
      <c r="I154" s="19"/>
    </row>
    <row r="155" spans="9:9" x14ac:dyDescent="0.2">
      <c r="I155" s="19"/>
    </row>
    <row r="156" spans="9:9" x14ac:dyDescent="0.2">
      <c r="I156" s="19"/>
    </row>
    <row r="157" spans="9:9" x14ac:dyDescent="0.2">
      <c r="I157" s="19"/>
    </row>
    <row r="158" spans="9:9" x14ac:dyDescent="0.2">
      <c r="I158" s="19"/>
    </row>
    <row r="159" spans="9:9" x14ac:dyDescent="0.2">
      <c r="I159" s="19"/>
    </row>
    <row r="160" spans="9:9" x14ac:dyDescent="0.2">
      <c r="I160" s="19"/>
    </row>
    <row r="161" spans="9:9" x14ac:dyDescent="0.2">
      <c r="I161" s="19"/>
    </row>
    <row r="162" spans="9:9" x14ac:dyDescent="0.2">
      <c r="I162" s="19"/>
    </row>
    <row r="163" spans="9:9" x14ac:dyDescent="0.2">
      <c r="I163" s="19"/>
    </row>
    <row r="164" spans="9:9" x14ac:dyDescent="0.2">
      <c r="I164" s="19"/>
    </row>
    <row r="165" spans="9:9" x14ac:dyDescent="0.2">
      <c r="I165" s="19"/>
    </row>
    <row r="166" spans="9:9" x14ac:dyDescent="0.2">
      <c r="I166" s="19"/>
    </row>
    <row r="167" spans="9:9" x14ac:dyDescent="0.2">
      <c r="I167" s="19"/>
    </row>
    <row r="168" spans="9:9" x14ac:dyDescent="0.2">
      <c r="I168" s="19"/>
    </row>
    <row r="169" spans="9:9" x14ac:dyDescent="0.2">
      <c r="I169" s="19"/>
    </row>
    <row r="170" spans="9:9" x14ac:dyDescent="0.2">
      <c r="I170" s="19"/>
    </row>
    <row r="171" spans="9:9" x14ac:dyDescent="0.2">
      <c r="I171" s="19"/>
    </row>
    <row r="172" spans="9:9" x14ac:dyDescent="0.2">
      <c r="I172" s="19"/>
    </row>
    <row r="173" spans="9:9" x14ac:dyDescent="0.2">
      <c r="I173" s="19"/>
    </row>
    <row r="174" spans="9:9" x14ac:dyDescent="0.2">
      <c r="I174" s="19"/>
    </row>
    <row r="175" spans="9:9" x14ac:dyDescent="0.2">
      <c r="I175" s="19"/>
    </row>
    <row r="176" spans="9:9" x14ac:dyDescent="0.2">
      <c r="I176" s="19"/>
    </row>
    <row r="177" spans="9:9" x14ac:dyDescent="0.2">
      <c r="I177" s="19"/>
    </row>
    <row r="178" spans="9:9" x14ac:dyDescent="0.2">
      <c r="I178" s="19"/>
    </row>
    <row r="179" spans="9:9" x14ac:dyDescent="0.2">
      <c r="I179" s="19"/>
    </row>
    <row r="180" spans="9:9" x14ac:dyDescent="0.2">
      <c r="I180" s="19"/>
    </row>
    <row r="181" spans="9:9" x14ac:dyDescent="0.2">
      <c r="I181" s="19"/>
    </row>
    <row r="182" spans="9:9" x14ac:dyDescent="0.2">
      <c r="I182" s="19"/>
    </row>
    <row r="183" spans="9:9" x14ac:dyDescent="0.2">
      <c r="I183" s="19"/>
    </row>
  </sheetData>
  <mergeCells count="3">
    <mergeCell ref="B28:L28"/>
    <mergeCell ref="B30:J30"/>
    <mergeCell ref="B46:J46"/>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128024-882A-D540-A870-31CA34DAF536}">
  <dimension ref="A1:G152"/>
  <sheetViews>
    <sheetView tabSelected="1" topLeftCell="A67" zoomScale="150" zoomScaleNormal="150" zoomScalePageLayoutView="150" workbookViewId="0">
      <selection activeCell="F84" sqref="F84"/>
    </sheetView>
  </sheetViews>
  <sheetFormatPr baseColWidth="10" defaultRowHeight="16" x14ac:dyDescent="0.2"/>
  <cols>
    <col min="2" max="2" width="28.83203125" customWidth="1"/>
    <col min="3" max="3" width="13.1640625" customWidth="1"/>
    <col min="4" max="4" width="11.83203125" customWidth="1"/>
    <col min="5" max="5" width="12" customWidth="1"/>
    <col min="6" max="6" width="24.5" customWidth="1"/>
  </cols>
  <sheetData>
    <row r="1" spans="1:2" x14ac:dyDescent="0.2">
      <c r="A1" s="1" t="s">
        <v>42</v>
      </c>
      <c r="B1" s="1"/>
    </row>
    <row r="3" spans="1:2" x14ac:dyDescent="0.2">
      <c r="B3" s="2" t="s">
        <v>4</v>
      </c>
    </row>
    <row r="25" spans="2:6" x14ac:dyDescent="0.2">
      <c r="B25" s="8" t="s">
        <v>43</v>
      </c>
    </row>
    <row r="26" spans="2:6" x14ac:dyDescent="0.2">
      <c r="B26" s="8" t="s">
        <v>9</v>
      </c>
      <c r="C26" s="1"/>
    </row>
    <row r="27" spans="2:6" x14ac:dyDescent="0.2">
      <c r="C27" s="1"/>
    </row>
    <row r="28" spans="2:6" x14ac:dyDescent="0.2">
      <c r="C28" s="5"/>
      <c r="D28" s="5">
        <v>2018</v>
      </c>
      <c r="E28" s="5">
        <v>2017</v>
      </c>
      <c r="F28" s="5">
        <v>2016</v>
      </c>
    </row>
    <row r="29" spans="2:6" x14ac:dyDescent="0.2">
      <c r="B29" s="1"/>
      <c r="C29" s="5"/>
      <c r="D29" s="5"/>
      <c r="E29" s="5"/>
      <c r="F29" s="5"/>
    </row>
    <row r="30" spans="2:6" x14ac:dyDescent="0.2">
      <c r="C30" s="5" t="s">
        <v>67</v>
      </c>
      <c r="D30" s="15">
        <v>5000</v>
      </c>
      <c r="E30" s="15">
        <v>4000</v>
      </c>
      <c r="F30" s="15">
        <v>3000</v>
      </c>
    </row>
    <row r="31" spans="2:6" x14ac:dyDescent="0.2">
      <c r="C31" s="5" t="s">
        <v>95</v>
      </c>
      <c r="D31" s="15">
        <v>-3200</v>
      </c>
      <c r="E31" s="15">
        <v>-3000</v>
      </c>
      <c r="F31" s="15">
        <v>-2500</v>
      </c>
    </row>
    <row r="32" spans="2:6" x14ac:dyDescent="0.2">
      <c r="C32" s="5" t="s">
        <v>96</v>
      </c>
      <c r="D32" s="15">
        <f>SUM(D30:D31)</f>
        <v>1800</v>
      </c>
      <c r="E32" s="15">
        <f>SUM(E30:E31)</f>
        <v>1000</v>
      </c>
      <c r="F32" s="15">
        <f>SUM(F30:F31)</f>
        <v>500</v>
      </c>
    </row>
    <row r="33" spans="2:7" x14ac:dyDescent="0.2">
      <c r="C33" s="5"/>
      <c r="D33" s="15"/>
      <c r="E33" s="15"/>
      <c r="F33" s="15"/>
    </row>
    <row r="34" spans="2:7" x14ac:dyDescent="0.2">
      <c r="C34" s="5" t="s">
        <v>97</v>
      </c>
      <c r="D34" s="15">
        <v>-500</v>
      </c>
      <c r="E34" s="15">
        <v>-450</v>
      </c>
      <c r="F34" s="15">
        <v>-400</v>
      </c>
    </row>
    <row r="35" spans="2:7" x14ac:dyDescent="0.2">
      <c r="C35" s="5" t="s">
        <v>98</v>
      </c>
      <c r="D35" s="15">
        <v>-300</v>
      </c>
      <c r="E35" s="15">
        <v>-300</v>
      </c>
      <c r="F35" s="15">
        <v>-300</v>
      </c>
    </row>
    <row r="36" spans="2:7" x14ac:dyDescent="0.2">
      <c r="C36" s="5" t="s">
        <v>99</v>
      </c>
      <c r="D36" s="15">
        <v>-50</v>
      </c>
      <c r="E36" s="15">
        <v>-50</v>
      </c>
      <c r="F36" s="15">
        <v>-50</v>
      </c>
    </row>
    <row r="37" spans="2:7" x14ac:dyDescent="0.2">
      <c r="C37" s="5" t="s">
        <v>101</v>
      </c>
      <c r="D37" s="15">
        <f>SUM(D32,D34:D36)</f>
        <v>950</v>
      </c>
      <c r="E37" s="15">
        <f>SUM(E32,E34:E36)</f>
        <v>200</v>
      </c>
      <c r="F37" s="15">
        <f>SUM(F32,F34:F36)</f>
        <v>-250</v>
      </c>
    </row>
    <row r="38" spans="2:7" x14ac:dyDescent="0.2">
      <c r="C38" s="5"/>
      <c r="D38" s="15"/>
      <c r="E38" s="15"/>
      <c r="F38" s="15"/>
    </row>
    <row r="39" spans="2:7" x14ac:dyDescent="0.2">
      <c r="C39" s="5" t="s">
        <v>100</v>
      </c>
      <c r="D39" s="15">
        <v>-225</v>
      </c>
      <c r="E39" s="15">
        <v>-20</v>
      </c>
      <c r="F39" s="15">
        <v>0</v>
      </c>
    </row>
    <row r="40" spans="2:7" x14ac:dyDescent="0.2">
      <c r="C40" s="5" t="s">
        <v>102</v>
      </c>
      <c r="D40" s="15">
        <f>SUM(D37,D39)</f>
        <v>725</v>
      </c>
      <c r="E40" s="15">
        <f>SUM(E37,E39)</f>
        <v>180</v>
      </c>
      <c r="F40" s="15">
        <f>SUM(F37,F39)</f>
        <v>-250</v>
      </c>
    </row>
    <row r="42" spans="2:7" x14ac:dyDescent="0.2">
      <c r="B42" s="1" t="s">
        <v>147</v>
      </c>
      <c r="C42" s="1"/>
    </row>
    <row r="43" spans="2:7" x14ac:dyDescent="0.2">
      <c r="B43" s="1" t="s">
        <v>150</v>
      </c>
      <c r="D43" s="41"/>
      <c r="E43" s="25"/>
      <c r="F43" s="1" t="s">
        <v>161</v>
      </c>
    </row>
    <row r="44" spans="2:7" x14ac:dyDescent="0.2">
      <c r="B44" s="26" t="s">
        <v>152</v>
      </c>
      <c r="C44" t="s">
        <v>151</v>
      </c>
      <c r="D44" s="24"/>
      <c r="E44" s="19"/>
      <c r="F44" s="26" t="s">
        <v>160</v>
      </c>
      <c r="G44" t="s">
        <v>162</v>
      </c>
    </row>
    <row r="45" spans="2:7" x14ac:dyDescent="0.2">
      <c r="B45" s="26" t="s">
        <v>128</v>
      </c>
      <c r="C45" s="47">
        <f>E32/E30</f>
        <v>0.25</v>
      </c>
      <c r="D45" s="24"/>
      <c r="E45" s="19"/>
      <c r="F45" s="26" t="s">
        <v>128</v>
      </c>
      <c r="G45" s="47">
        <f>(E40/66180)</f>
        <v>2.7198549410698096E-3</v>
      </c>
    </row>
    <row r="46" spans="2:7" x14ac:dyDescent="0.2">
      <c r="B46" s="26"/>
      <c r="E46" s="19"/>
      <c r="F46" s="26"/>
    </row>
    <row r="47" spans="2:7" x14ac:dyDescent="0.2">
      <c r="B47" s="26" t="s">
        <v>153</v>
      </c>
      <c r="C47" t="s">
        <v>151</v>
      </c>
      <c r="F47" s="26" t="s">
        <v>163</v>
      </c>
      <c r="G47" t="s">
        <v>162</v>
      </c>
    </row>
    <row r="48" spans="2:7" x14ac:dyDescent="0.2">
      <c r="B48" s="26" t="s">
        <v>128</v>
      </c>
      <c r="C48" s="47">
        <f>D32/D30</f>
        <v>0.36</v>
      </c>
      <c r="F48" s="26" t="s">
        <v>128</v>
      </c>
      <c r="G48" s="47">
        <f>(D40/72405)</f>
        <v>1.001312064083972E-2</v>
      </c>
    </row>
    <row r="49" spans="2:7" x14ac:dyDescent="0.2">
      <c r="B49" s="26"/>
      <c r="F49" s="26"/>
    </row>
    <row r="50" spans="2:7" x14ac:dyDescent="0.2">
      <c r="B50" s="43" t="s">
        <v>154</v>
      </c>
      <c r="F50" s="43" t="s">
        <v>164</v>
      </c>
    </row>
    <row r="51" spans="2:7" x14ac:dyDescent="0.2">
      <c r="B51" s="26" t="s">
        <v>155</v>
      </c>
      <c r="C51" t="s">
        <v>156</v>
      </c>
      <c r="F51" s="26" t="s">
        <v>165</v>
      </c>
      <c r="G51" t="s">
        <v>166</v>
      </c>
    </row>
    <row r="52" spans="2:7" x14ac:dyDescent="0.2">
      <c r="B52" s="26" t="s">
        <v>128</v>
      </c>
      <c r="C52" s="47">
        <f>E37/E30</f>
        <v>0.05</v>
      </c>
      <c r="F52" s="26" t="s">
        <v>128</v>
      </c>
      <c r="G52" s="48">
        <f>E40/42680</f>
        <v>4.2174320524835992E-3</v>
      </c>
    </row>
    <row r="53" spans="2:7" x14ac:dyDescent="0.2">
      <c r="B53" s="26"/>
      <c r="F53" s="26"/>
    </row>
    <row r="54" spans="2:7" x14ac:dyDescent="0.2">
      <c r="B54" s="26" t="s">
        <v>155</v>
      </c>
      <c r="C54" t="s">
        <v>156</v>
      </c>
      <c r="F54" s="26" t="s">
        <v>167</v>
      </c>
      <c r="G54" t="s">
        <v>166</v>
      </c>
    </row>
    <row r="55" spans="2:7" x14ac:dyDescent="0.2">
      <c r="B55" s="26" t="s">
        <v>128</v>
      </c>
      <c r="C55" s="47">
        <f>D37/D30</f>
        <v>0.19</v>
      </c>
      <c r="F55" s="26" t="s">
        <v>128</v>
      </c>
      <c r="G55" s="48">
        <f>D40/43405</f>
        <v>1.6703144798986293E-2</v>
      </c>
    </row>
    <row r="56" spans="2:7" x14ac:dyDescent="0.2">
      <c r="B56" s="26"/>
      <c r="F56" s="26"/>
    </row>
    <row r="57" spans="2:7" x14ac:dyDescent="0.2">
      <c r="B57" s="45" t="s">
        <v>157</v>
      </c>
      <c r="C57" s="23"/>
      <c r="D57" s="24"/>
      <c r="E57" s="19"/>
      <c r="F57" s="26"/>
    </row>
    <row r="58" spans="2:7" x14ac:dyDescent="0.2">
      <c r="B58" s="42" t="s">
        <v>158</v>
      </c>
      <c r="C58" s="23" t="s">
        <v>169</v>
      </c>
      <c r="D58" s="24"/>
      <c r="E58" s="19"/>
      <c r="F58" s="26"/>
    </row>
    <row r="59" spans="2:7" x14ac:dyDescent="0.2">
      <c r="B59" s="42" t="s">
        <v>128</v>
      </c>
      <c r="C59" s="46">
        <f>E40/E30</f>
        <v>4.4999999999999998E-2</v>
      </c>
      <c r="D59" s="24"/>
      <c r="E59" s="19"/>
      <c r="F59" s="26"/>
      <c r="G59" s="49"/>
    </row>
    <row r="60" spans="2:7" x14ac:dyDescent="0.2">
      <c r="B60" s="26"/>
      <c r="F60" s="26"/>
    </row>
    <row r="61" spans="2:7" x14ac:dyDescent="0.2">
      <c r="B61" s="42" t="s">
        <v>159</v>
      </c>
      <c r="C61" s="23" t="s">
        <v>170</v>
      </c>
      <c r="F61" s="26"/>
    </row>
    <row r="62" spans="2:7" x14ac:dyDescent="0.2">
      <c r="B62" s="42" t="s">
        <v>128</v>
      </c>
      <c r="C62" s="46">
        <f>D40/D30</f>
        <v>0.14499999999999999</v>
      </c>
      <c r="F62" s="26"/>
    </row>
    <row r="63" spans="2:7" x14ac:dyDescent="0.2">
      <c r="B63" s="26"/>
      <c r="F63" s="26"/>
    </row>
    <row r="64" spans="2:7" x14ac:dyDescent="0.2">
      <c r="B64" s="43" t="s">
        <v>168</v>
      </c>
      <c r="F64" s="26"/>
    </row>
    <row r="65" spans="2:7" x14ac:dyDescent="0.2">
      <c r="B65" s="52" t="s">
        <v>182</v>
      </c>
      <c r="C65" s="1" t="s">
        <v>173</v>
      </c>
      <c r="D65" s="1"/>
      <c r="E65" s="1"/>
      <c r="F65" s="1"/>
    </row>
    <row r="66" spans="2:7" x14ac:dyDescent="0.2">
      <c r="B66" s="52" t="s">
        <v>128</v>
      </c>
      <c r="C66" s="1" t="s">
        <v>172</v>
      </c>
      <c r="D66" s="1"/>
      <c r="E66" s="1"/>
      <c r="F66" s="1"/>
    </row>
    <row r="67" spans="2:7" x14ac:dyDescent="0.2">
      <c r="B67" s="26"/>
    </row>
    <row r="68" spans="2:7" x14ac:dyDescent="0.2">
      <c r="B68" s="44" t="s">
        <v>158</v>
      </c>
      <c r="C68" s="50" t="s">
        <v>169</v>
      </c>
      <c r="D68" s="2"/>
      <c r="E68" s="2"/>
      <c r="F68" s="44" t="s">
        <v>159</v>
      </c>
      <c r="G68" s="50" t="s">
        <v>170</v>
      </c>
    </row>
    <row r="69" spans="2:7" x14ac:dyDescent="0.2">
      <c r="B69" s="42" t="s">
        <v>128</v>
      </c>
      <c r="C69" s="51">
        <f>C59</f>
        <v>4.4999999999999998E-2</v>
      </c>
      <c r="D69" s="2"/>
      <c r="E69" s="2"/>
      <c r="F69" s="42" t="s">
        <v>128</v>
      </c>
      <c r="G69" s="51">
        <f>C62</f>
        <v>0.14499999999999999</v>
      </c>
    </row>
    <row r="70" spans="2:7" x14ac:dyDescent="0.2">
      <c r="B70" s="26"/>
      <c r="C70" s="2"/>
      <c r="D70" s="2"/>
      <c r="E70" s="2"/>
      <c r="F70" s="26"/>
      <c r="G70" s="2"/>
    </row>
    <row r="71" spans="2:7" x14ac:dyDescent="0.2">
      <c r="B71" s="34" t="s">
        <v>174</v>
      </c>
      <c r="C71" t="s">
        <v>171</v>
      </c>
      <c r="D71" s="2"/>
      <c r="E71" s="2"/>
      <c r="F71" s="34" t="s">
        <v>175</v>
      </c>
      <c r="G71" t="s">
        <v>171</v>
      </c>
    </row>
    <row r="72" spans="2:7" x14ac:dyDescent="0.2">
      <c r="B72" s="26" t="s">
        <v>128</v>
      </c>
      <c r="C72" s="10">
        <f>E30/AVERAGE(66180,62000)</f>
        <v>6.2412232797628336E-2</v>
      </c>
      <c r="F72" s="26" t="s">
        <v>128</v>
      </c>
      <c r="G72" s="10">
        <f>D30/AVERAGE(72405,66180)</f>
        <v>7.215788144460078E-2</v>
      </c>
    </row>
    <row r="73" spans="2:7" x14ac:dyDescent="0.2">
      <c r="B73" s="26"/>
    </row>
    <row r="74" spans="2:7" x14ac:dyDescent="0.2">
      <c r="B74" s="34" t="s">
        <v>176</v>
      </c>
      <c r="C74" t="s">
        <v>177</v>
      </c>
      <c r="F74" s="34" t="s">
        <v>176</v>
      </c>
      <c r="G74" t="s">
        <v>177</v>
      </c>
    </row>
    <row r="75" spans="2:7" x14ac:dyDescent="0.2">
      <c r="B75" s="26" t="s">
        <v>128</v>
      </c>
      <c r="C75" s="10">
        <f>AVERAGE(66180,62000)/AVERAGE(42680,42500)</f>
        <v>1.5048133364639587</v>
      </c>
      <c r="F75" s="26" t="s">
        <v>128</v>
      </c>
      <c r="G75" s="10">
        <f>AVERAGE(66180,72405)/AVERAGE(42680,43405)</f>
        <v>1.6098623453563339</v>
      </c>
    </row>
    <row r="76" spans="2:7" x14ac:dyDescent="0.2">
      <c r="B76" s="26"/>
    </row>
    <row r="77" spans="2:7" x14ac:dyDescent="0.2">
      <c r="B77" s="34" t="s">
        <v>178</v>
      </c>
      <c r="C77" s="1" t="s">
        <v>179</v>
      </c>
      <c r="D77" s="1"/>
      <c r="E77" s="1"/>
      <c r="F77" s="34" t="s">
        <v>180</v>
      </c>
      <c r="G77" s="1" t="s">
        <v>181</v>
      </c>
    </row>
    <row r="78" spans="2:7" x14ac:dyDescent="0.2">
      <c r="B78" s="34" t="s">
        <v>128</v>
      </c>
      <c r="C78" s="53">
        <f>PRODUCT(C69,C72,C75)</f>
        <v>4.2263442122563982E-3</v>
      </c>
      <c r="D78" s="1"/>
      <c r="E78" s="1"/>
      <c r="F78" s="34" t="s">
        <v>128</v>
      </c>
      <c r="G78" s="53">
        <f>PRODUCT(G69,G72,G75)</f>
        <v>1.6843817157460649E-2</v>
      </c>
    </row>
    <row r="81" customFormat="1" x14ac:dyDescent="0.2"/>
    <row r="82" customFormat="1" x14ac:dyDescent="0.2"/>
    <row r="83" customFormat="1" x14ac:dyDescent="0.2"/>
    <row r="84" customFormat="1" x14ac:dyDescent="0.2"/>
    <row r="85" customFormat="1" x14ac:dyDescent="0.2"/>
    <row r="86" customFormat="1" x14ac:dyDescent="0.2"/>
    <row r="87" customFormat="1" x14ac:dyDescent="0.2"/>
    <row r="88" customFormat="1" x14ac:dyDescent="0.2"/>
    <row r="89" customFormat="1" x14ac:dyDescent="0.2"/>
    <row r="90" customFormat="1" x14ac:dyDescent="0.2"/>
    <row r="91" customFormat="1" x14ac:dyDescent="0.2"/>
    <row r="92" customFormat="1" x14ac:dyDescent="0.2"/>
    <row r="93" customFormat="1" x14ac:dyDescent="0.2"/>
    <row r="94" customFormat="1" x14ac:dyDescent="0.2"/>
    <row r="95" customFormat="1" x14ac:dyDescent="0.2"/>
    <row r="96" customFormat="1" x14ac:dyDescent="0.2"/>
    <row r="97" customFormat="1" x14ac:dyDescent="0.2"/>
    <row r="98" customFormat="1" x14ac:dyDescent="0.2"/>
    <row r="99" customFormat="1" x14ac:dyDescent="0.2"/>
    <row r="100" customFormat="1" x14ac:dyDescent="0.2"/>
    <row r="101" customFormat="1" x14ac:dyDescent="0.2"/>
    <row r="102" customFormat="1" x14ac:dyDescent="0.2"/>
    <row r="103" customFormat="1" x14ac:dyDescent="0.2"/>
    <row r="104" customFormat="1" x14ac:dyDescent="0.2"/>
    <row r="105" customFormat="1" x14ac:dyDescent="0.2"/>
    <row r="106" customFormat="1" x14ac:dyDescent="0.2"/>
    <row r="107" customFormat="1" x14ac:dyDescent="0.2"/>
    <row r="108" customFormat="1" x14ac:dyDescent="0.2"/>
    <row r="109" customFormat="1" x14ac:dyDescent="0.2"/>
    <row r="110" customFormat="1" x14ac:dyDescent="0.2"/>
    <row r="111" customFormat="1" x14ac:dyDescent="0.2"/>
    <row r="112" customFormat="1" x14ac:dyDescent="0.2"/>
    <row r="113" customFormat="1" x14ac:dyDescent="0.2"/>
    <row r="114" customFormat="1" x14ac:dyDescent="0.2"/>
    <row r="115" customFormat="1" x14ac:dyDescent="0.2"/>
    <row r="116" customFormat="1" x14ac:dyDescent="0.2"/>
    <row r="117" customFormat="1" x14ac:dyDescent="0.2"/>
    <row r="118" customFormat="1" x14ac:dyDescent="0.2"/>
    <row r="119" customFormat="1" x14ac:dyDescent="0.2"/>
    <row r="120" customFormat="1" x14ac:dyDescent="0.2"/>
    <row r="121" customFormat="1" x14ac:dyDescent="0.2"/>
    <row r="122" customFormat="1" x14ac:dyDescent="0.2"/>
    <row r="123" customFormat="1" x14ac:dyDescent="0.2"/>
    <row r="124" customFormat="1" x14ac:dyDescent="0.2"/>
    <row r="125" customFormat="1" x14ac:dyDescent="0.2"/>
    <row r="126" customFormat="1" x14ac:dyDescent="0.2"/>
    <row r="127" customFormat="1" x14ac:dyDescent="0.2"/>
    <row r="128" customFormat="1" x14ac:dyDescent="0.2"/>
    <row r="129" customFormat="1" x14ac:dyDescent="0.2"/>
    <row r="130" customFormat="1" x14ac:dyDescent="0.2"/>
    <row r="131" customFormat="1" x14ac:dyDescent="0.2"/>
    <row r="132" customFormat="1" x14ac:dyDescent="0.2"/>
    <row r="133" customFormat="1" x14ac:dyDescent="0.2"/>
    <row r="134" customFormat="1" x14ac:dyDescent="0.2"/>
    <row r="135" customFormat="1" x14ac:dyDescent="0.2"/>
    <row r="136" customFormat="1" x14ac:dyDescent="0.2"/>
    <row r="137" customFormat="1" x14ac:dyDescent="0.2"/>
    <row r="138" customFormat="1" x14ac:dyDescent="0.2"/>
    <row r="141" customFormat="1" x14ac:dyDescent="0.2"/>
    <row r="142" customFormat="1" x14ac:dyDescent="0.2"/>
    <row r="143" customFormat="1" x14ac:dyDescent="0.2"/>
    <row r="144" customFormat="1" x14ac:dyDescent="0.2"/>
    <row r="145" customFormat="1" x14ac:dyDescent="0.2"/>
    <row r="148" customFormat="1" x14ac:dyDescent="0.2"/>
    <row r="149" customFormat="1" x14ac:dyDescent="0.2"/>
    <row r="150" customFormat="1" x14ac:dyDescent="0.2"/>
    <row r="151" customFormat="1" x14ac:dyDescent="0.2"/>
    <row r="152" customFormat="1" x14ac:dyDescent="0.2"/>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Adjusting Entries</vt:lpstr>
      <vt:lpstr>Prepare SSE</vt:lpstr>
      <vt:lpstr>Prepare 3 FS</vt:lpstr>
      <vt:lpstr>EI &amp; COGS</vt:lpstr>
      <vt:lpstr>Fixed Asset Accounting</vt:lpstr>
      <vt:lpstr>FS Analysis 1</vt:lpstr>
      <vt:lpstr>FS Analysis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SS</dc:creator>
  <cp:lastModifiedBy>Tejal Sadanand Tandel</cp:lastModifiedBy>
  <dcterms:created xsi:type="dcterms:W3CDTF">2020-02-07T19:59:55Z</dcterms:created>
  <dcterms:modified xsi:type="dcterms:W3CDTF">2024-02-14T21:45:00Z</dcterms:modified>
</cp:coreProperties>
</file>